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lordi\Downloads\"/>
    </mc:Choice>
  </mc:AlternateContent>
  <xr:revisionPtr revIDLastSave="0" documentId="8_{802AEFF0-D3A8-4F9D-97D1-0C7B7DAE0C59}" xr6:coauthVersionLast="47" xr6:coauthVersionMax="47" xr10:uidLastSave="{00000000-0000-0000-0000-000000000000}"/>
  <bookViews>
    <workbookView xWindow="1950" yWindow="1950" windowWidth="28800" windowHeight="15345" tabRatio="779" firstSheet="2" activeTab="2" xr2:uid="{00000000-000D-0000-FFFF-FFFF00000000}"/>
  </bookViews>
  <sheets>
    <sheet name="CálculoTarifasMR" sheetId="27" state="hidden" r:id="rId1"/>
    <sheet name="ComponentesGas2016" sheetId="10" state="hidden" r:id="rId2"/>
    <sheet name="Tarifas E1 y E2 mayo23" sheetId="81" r:id="rId3"/>
  </sheets>
  <definedNames>
    <definedName name="Am" localSheetId="2">#REF!</definedName>
    <definedName name="Am">#REF!</definedName>
    <definedName name="_xlnm.Print_Area" localSheetId="0">CálculoTarifasMR!$A$1:$K$41</definedName>
    <definedName name="_xlnm.Print_Area" localSheetId="1">ComponentesGas2016!$A$1:$E$18</definedName>
    <definedName name="CCGm1_USD" localSheetId="2">#REF!</definedName>
    <definedName name="CCGm1_USD">#REF!</definedName>
    <definedName name="Ccjm" localSheetId="2">#REF!</definedName>
    <definedName name="Ccjm">#REF!</definedName>
    <definedName name="Cm" localSheetId="2">#REF!</definedName>
    <definedName name="Cm">#REF!</definedName>
    <definedName name="CPm_1USD" localSheetId="2">#REF!</definedName>
    <definedName name="CPm_1USD">#REF!</definedName>
    <definedName name="CTm" localSheetId="2">#REF!</definedName>
    <definedName name="CTm">#REF!</definedName>
    <definedName name="CTTm1_USD" localSheetId="2">#REF!</definedName>
    <definedName name="CTTm1_USD">#REF!</definedName>
    <definedName name="Cvjm" localSheetId="2">#REF!</definedName>
    <definedName name="Cvjm">#REF!</definedName>
    <definedName name="Dm" localSheetId="2">#REF!</definedName>
    <definedName name="Dm">#REF!</definedName>
    <definedName name="FacConv">CálculoTarifasMR!$M$1</definedName>
    <definedName name="G_USD">CálculoTarifasMR!$F$5</definedName>
    <definedName name="Pérdidas">CálculoTarifasMR!$F$8</definedName>
    <definedName name="PérdidasRes127" localSheetId="2">#REF!</definedName>
    <definedName name="PérdidasRes127">#REF!</definedName>
    <definedName name="Pm" localSheetId="2">#REF!</definedName>
    <definedName name="Pm">#REF!</definedName>
    <definedName name="Poder_calorifico" localSheetId="2">#REF!</definedName>
    <definedName name="Poder_calorifico">#REF!</definedName>
    <definedName name="Poder_calorífico">CálculoTarifasMR!$F$6</definedName>
    <definedName name="solver_num" hidden="1">0</definedName>
    <definedName name="solver_tmp" hidden="1">#NAME?</definedName>
    <definedName name="solver_typ" hidden="1">3</definedName>
    <definedName name="solver_val" hidden="1">47.37</definedName>
    <definedName name="T_USD">CálculoTarifasMR!$F$7</definedName>
    <definedName name="VGNCm" localSheetId="2">#REF!</definedName>
    <definedName name="VGNCm">#REF!</definedName>
    <definedName name="Vm_1T" localSheetId="2">#REF!</definedName>
    <definedName name="Vm_1T">#REF!</definedName>
    <definedName name="Z_47CA5D9E_73EB_474B_9DBD_C52E345CD87A_.wvu.PrintArea" localSheetId="0" hidden="1">CálculoTarifasMR!$A$4:$I$40</definedName>
    <definedName name="Z_47CA5D9E_73EB_474B_9DBD_C52E345CD87A_.wvu.Rows" localSheetId="0" hidden="1">CálculoTarifasMR!#REF!</definedName>
    <definedName name="Z_47CA5D9E_73EB_474B_9DBD_C52E345CD87A_.wvu.Rows" localSheetId="1" hidden="1">ComponentesGas2016!#REF!,ComponentesGas2016!#REF!</definedName>
  </definedNames>
  <calcPr calcId="191029"/>
  <customWorkbookViews>
    <customWorkbookView name="Costo" guid="{47CA5D9E-73EB-474B-9DBD-C52E345CD87A}" maximized="1" windowWidth="1020" windowHeight="592" tabRatio="86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0" l="1"/>
  <c r="C13" i="10"/>
  <c r="M1" i="27" l="1"/>
  <c r="B5" i="27" l="1"/>
  <c r="D3" i="27" l="1"/>
  <c r="B6" i="27"/>
  <c r="C2" i="10"/>
  <c r="C40" i="27" l="1"/>
  <c r="B40" i="27"/>
  <c r="C7" i="27"/>
  <c r="J40" i="27"/>
  <c r="E48" i="27"/>
  <c r="C42" i="27" l="1"/>
  <c r="G39" i="27"/>
  <c r="G15" i="27"/>
  <c r="F15" i="27"/>
  <c r="F14" i="27"/>
  <c r="G14" i="27"/>
  <c r="G13" i="27"/>
  <c r="F13" i="27"/>
  <c r="G38" i="27" l="1"/>
  <c r="F19" i="27"/>
  <c r="G19" i="27"/>
  <c r="G16" i="27"/>
  <c r="F16" i="27"/>
  <c r="G12" i="10" l="1"/>
  <c r="E64" i="27"/>
  <c r="G13" i="10"/>
  <c r="E65" i="27"/>
  <c r="C13" i="27" l="1"/>
  <c r="C15" i="27" l="1"/>
  <c r="C16" i="27"/>
  <c r="C14" i="27"/>
  <c r="I64" i="27" l="1"/>
  <c r="J64" i="27" s="1"/>
  <c r="I65" i="27"/>
  <c r="J65" i="27" s="1"/>
  <c r="G65" i="27" l="1"/>
  <c r="G64" i="27"/>
  <c r="H55" i="27" l="1"/>
  <c r="D26" i="27" l="1"/>
  <c r="D32" i="27"/>
  <c r="D28" i="27"/>
  <c r="D29" i="27"/>
  <c r="D27" i="27"/>
  <c r="C7" i="10" l="1"/>
  <c r="G7" i="10"/>
  <c r="I22" i="27"/>
  <c r="G27" i="27"/>
  <c r="E61" i="27"/>
  <c r="G9" i="10"/>
  <c r="F27" i="27"/>
  <c r="H54" i="27"/>
  <c r="F32" i="27"/>
  <c r="G32" i="27"/>
  <c r="F29" i="27"/>
  <c r="G29" i="27"/>
  <c r="G11" i="10"/>
  <c r="E63" i="27"/>
  <c r="G63" i="27" s="1"/>
  <c r="E54" i="27"/>
  <c r="F26" i="27"/>
  <c r="G8" i="10"/>
  <c r="G26" i="27"/>
  <c r="C6" i="10"/>
  <c r="G6" i="10" s="1"/>
  <c r="F28" i="27"/>
  <c r="E62" i="27"/>
  <c r="G62" i="27" s="1"/>
  <c r="G10" i="10"/>
  <c r="G28" i="27"/>
  <c r="C5" i="10"/>
  <c r="G5" i="10" s="1"/>
  <c r="E59" i="27" l="1"/>
  <c r="E55" i="27"/>
  <c r="E60" i="27"/>
  <c r="E57" i="27"/>
  <c r="E58" i="27"/>
  <c r="E56" i="27"/>
  <c r="C15" i="10" l="1"/>
  <c r="B13" i="27" l="1"/>
  <c r="L13" i="27" l="1"/>
  <c r="I13" i="27"/>
  <c r="B15" i="27"/>
  <c r="B14" i="27"/>
  <c r="B16" i="27"/>
  <c r="L15" i="27" l="1"/>
  <c r="I15" i="27"/>
  <c r="I16" i="27"/>
  <c r="L16" i="27"/>
  <c r="I14" i="27"/>
  <c r="L14" i="27"/>
  <c r="A23" i="27" l="1"/>
  <c r="C26" i="27"/>
  <c r="L22" i="27"/>
  <c r="H26" i="27"/>
  <c r="B26" i="27"/>
  <c r="C10" i="10" l="1"/>
  <c r="C8" i="10"/>
  <c r="C28" i="27"/>
  <c r="C29" i="27"/>
  <c r="D54" i="27"/>
  <c r="C27" i="27"/>
  <c r="H28" i="27"/>
  <c r="J28" i="27" s="1"/>
  <c r="H29" i="27"/>
  <c r="J29" i="27" s="1"/>
  <c r="J26" i="27"/>
  <c r="B54" i="27" s="1"/>
  <c r="G14" i="10"/>
  <c r="H27" i="27"/>
  <c r="J27" i="27" s="1"/>
  <c r="C9" i="10"/>
  <c r="C11" i="10"/>
  <c r="B27" i="27"/>
  <c r="B29" i="27"/>
  <c r="I26" i="27"/>
  <c r="B28" i="27"/>
  <c r="C54" i="27"/>
  <c r="I28" i="27" l="1"/>
  <c r="K28" i="27" s="1"/>
  <c r="I62" i="27" s="1"/>
  <c r="J62" i="27" s="1"/>
  <c r="I29" i="27"/>
  <c r="K29" i="27" s="1"/>
  <c r="I63" i="27" s="1"/>
  <c r="J63" i="27" s="1"/>
  <c r="I27" i="27"/>
  <c r="K27" i="27" s="1"/>
  <c r="I61" i="27" s="1"/>
  <c r="J61" i="27" s="1"/>
  <c r="H57" i="27"/>
  <c r="H56" i="27"/>
  <c r="C55" i="27"/>
  <c r="C57" i="27"/>
  <c r="G57" i="27" s="1"/>
  <c r="C60" i="27"/>
  <c r="G60" i="27" s="1"/>
  <c r="C58" i="27"/>
  <c r="G58" i="27" s="1"/>
  <c r="C61" i="27"/>
  <c r="G61" i="27" s="1"/>
  <c r="C59" i="27"/>
  <c r="G59" i="27" s="1"/>
  <c r="C56" i="27"/>
  <c r="G56" i="27" s="1"/>
  <c r="C14" i="10"/>
  <c r="F54" i="27"/>
  <c r="B55" i="27"/>
  <c r="B56" i="27"/>
  <c r="B61" i="27"/>
  <c r="B60" i="27"/>
  <c r="B59" i="27"/>
  <c r="B58" i="27"/>
  <c r="B57" i="27"/>
  <c r="D57" i="27"/>
  <c r="D59" i="27"/>
  <c r="D61" i="27"/>
  <c r="D56" i="27"/>
  <c r="D60" i="27"/>
  <c r="D58" i="27"/>
  <c r="D55" i="27"/>
  <c r="D38" i="27"/>
  <c r="D39" i="27"/>
  <c r="K26" i="27"/>
  <c r="I60" i="27" s="1"/>
  <c r="J60" i="27" s="1"/>
  <c r="G55" i="27" l="1"/>
  <c r="H39" i="27"/>
  <c r="I39" i="27" s="1"/>
  <c r="K55" i="27" s="1"/>
  <c r="F59" i="27"/>
  <c r="F55" i="27"/>
  <c r="F60" i="27"/>
  <c r="F61" i="27"/>
  <c r="F58" i="27"/>
  <c r="F56" i="27"/>
  <c r="F57" i="27"/>
  <c r="H60" i="27"/>
  <c r="H61" i="27" s="1"/>
  <c r="G54" i="27"/>
  <c r="H38" i="27"/>
  <c r="I38" i="27" s="1"/>
  <c r="H58" i="27"/>
  <c r="H59" i="27"/>
  <c r="J39" i="27" l="1"/>
  <c r="K54" i="27"/>
  <c r="J38" i="27"/>
  <c r="H16" i="27" l="1"/>
  <c r="J16" i="27" s="1"/>
  <c r="M16" i="27" s="1"/>
  <c r="J13" i="27"/>
  <c r="M13" i="27" s="1"/>
  <c r="H15" i="27"/>
  <c r="J15" i="27" s="1"/>
  <c r="M15" i="27" s="1"/>
  <c r="H14" i="27"/>
  <c r="J14" i="27" s="1"/>
  <c r="M14" i="27" s="1"/>
  <c r="I55" i="27" l="1"/>
  <c r="I54" i="27"/>
  <c r="I57" i="27" l="1"/>
  <c r="J54" i="27"/>
  <c r="I56" i="27"/>
  <c r="J57" i="27"/>
  <c r="J55" i="27"/>
  <c r="I58" i="27" l="1"/>
  <c r="J58" i="27"/>
  <c r="J56" i="27"/>
  <c r="I59" i="27" l="1"/>
  <c r="J59"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author>
    <author>Juan Carlos Suárez V.</author>
    <author>JSUAREZ</author>
    <author>jsuarez</author>
  </authors>
  <commentList>
    <comment ref="B11" authorId="0" shapeId="0" xr:uid="{00000000-0006-0000-0100-000001000000}">
      <text>
        <r>
          <rPr>
            <b/>
            <sz val="8"/>
            <color indexed="81"/>
            <rFont val="Tahoma"/>
            <family val="2"/>
          </rPr>
          <t>Jsuarez:
Aplicable a los clientes regulados de cualquier rango
(no incluye pérdidas)</t>
        </r>
      </text>
    </comment>
    <comment ref="C11" authorId="0" shapeId="0" xr:uid="{00000000-0006-0000-0100-000002000000}">
      <text>
        <r>
          <rPr>
            <b/>
            <sz val="8"/>
            <color indexed="81"/>
            <rFont val="Tahoma"/>
            <family val="2"/>
          </rPr>
          <t>Jsuarez:
Aplicable a los clientes regulados de cualquier rango
(no incluye pérdidas)</t>
        </r>
      </text>
    </comment>
    <comment ref="G13" authorId="1" shapeId="0" xr:uid="{00000000-0006-0000-0100-000003000000}">
      <text>
        <r>
          <rPr>
            <b/>
            <sz val="8"/>
            <color indexed="81"/>
            <rFont val="Tahoma"/>
            <family val="2"/>
          </rPr>
          <t>Juan Carlos Suárez V.:</t>
        </r>
        <r>
          <rPr>
            <sz val="8"/>
            <color indexed="81"/>
            <rFont val="Tahoma"/>
            <family val="2"/>
          </rPr>
          <t xml:space="preserve">
si </t>
        </r>
        <r>
          <rPr>
            <sz val="10"/>
            <color indexed="81"/>
            <rFont val="Symbol"/>
            <family val="1"/>
            <charset val="2"/>
          </rPr>
          <t>a</t>
        </r>
        <r>
          <rPr>
            <sz val="8"/>
            <color indexed="81"/>
            <rFont val="Tahoma"/>
            <family val="2"/>
          </rPr>
          <t xml:space="preserve"> &lt;&gt; 0, la fórmula debe incluir el consuno promedio trimestral del rango</t>
        </r>
      </text>
    </comment>
    <comment ref="C21" authorId="2" shapeId="0" xr:uid="{00000000-0006-0000-0100-000004000000}">
      <text>
        <r>
          <rPr>
            <b/>
            <sz val="8"/>
            <color indexed="81"/>
            <rFont val="Tahoma"/>
            <family val="2"/>
          </rPr>
          <t>JSUAREZ:</t>
        </r>
        <r>
          <rPr>
            <sz val="8"/>
            <color indexed="81"/>
            <rFont val="Tahoma"/>
            <family val="2"/>
          </rPr>
          <t xml:space="preserve">
Viene del archivo \Tarifas\ \IndicesCosto: Hoja Variacion, fila 76</t>
        </r>
      </text>
    </comment>
    <comment ref="B24" authorId="0" shapeId="0" xr:uid="{00000000-0006-0000-0100-000005000000}">
      <text>
        <r>
          <rPr>
            <b/>
            <sz val="8"/>
            <color indexed="81"/>
            <rFont val="Tahoma"/>
            <family val="2"/>
          </rPr>
          <t>Jsuarez:
Aplicable a los clientes regulados de cualquier rango
(no incluye pérdidas)</t>
        </r>
      </text>
    </comment>
    <comment ref="C24" authorId="0" shapeId="0" xr:uid="{00000000-0006-0000-0100-000006000000}">
      <text>
        <r>
          <rPr>
            <b/>
            <sz val="8"/>
            <color indexed="81"/>
            <rFont val="Tahoma"/>
            <family val="2"/>
          </rPr>
          <t>Jsuarez:
Aplicable a los clientes regulados de cualquier rango
(no incluye pérdidas)</t>
        </r>
      </text>
    </comment>
    <comment ref="K24" authorId="1" shapeId="0" xr:uid="{00000000-0006-0000-0100-000007000000}">
      <text>
        <r>
          <rPr>
            <b/>
            <sz val="8"/>
            <color indexed="81"/>
            <rFont val="Tahoma"/>
            <family val="2"/>
          </rPr>
          <t>JSuarez.:</t>
        </r>
        <r>
          <rPr>
            <sz val="8"/>
            <color indexed="81"/>
            <rFont val="Tahoma"/>
            <family val="2"/>
          </rPr>
          <t xml:space="preserve">
Como clientes regulados.
Incluye contribución 8.9%, como si fuera no residencial</t>
        </r>
      </text>
    </comment>
    <comment ref="B38" authorId="3" shapeId="0" xr:uid="{00000000-0006-0000-0100-000008000000}">
      <text>
        <r>
          <rPr>
            <b/>
            <sz val="8"/>
            <color indexed="81"/>
            <rFont val="Tahoma"/>
            <family val="2"/>
          </rPr>
          <t>jsuarez:</t>
        </r>
        <r>
          <rPr>
            <sz val="8"/>
            <color indexed="81"/>
            <rFont val="Tahoma"/>
            <family val="2"/>
          </rPr>
          <t xml:space="preserve">
Según publicación de SURTIGAS para el mes de dicimebre, en el archivo+'\\Epm-file\7000\7173 A Transacciones Gas\Tarifas\2014\201403\Cisneros\Antecedentes\[Cifras arranque publicación diciembre 17.xlsx]Hoja1'!$K$57</t>
        </r>
      </text>
    </comment>
    <comment ref="F39" authorId="3" shapeId="0" xr:uid="{00000000-0006-0000-0100-000009000000}">
      <text>
        <r>
          <rPr>
            <b/>
            <sz val="8"/>
            <color indexed="81"/>
            <rFont val="Tahoma"/>
            <family val="2"/>
          </rPr>
          <t>jsuarez:</t>
        </r>
        <r>
          <rPr>
            <sz val="8"/>
            <color indexed="81"/>
            <rFont val="Tahoma"/>
            <family val="2"/>
          </rPr>
          <t xml:space="preserve">
pierde vigencia con la Res CREG 186/2010 a partir de consumos ene-11</t>
        </r>
      </text>
    </comment>
    <comment ref="G39" authorId="3" shapeId="0" xr:uid="{00000000-0006-0000-0100-00000A000000}">
      <text>
        <r>
          <rPr>
            <b/>
            <sz val="8"/>
            <color indexed="81"/>
            <rFont val="Tahoma"/>
            <family val="2"/>
          </rPr>
          <t>jsuarez:</t>
        </r>
        <r>
          <rPr>
            <sz val="8"/>
            <color indexed="81"/>
            <rFont val="Tahoma"/>
            <family val="2"/>
          </rPr>
          <t xml:space="preserve">
para el mes de octubre es necesario restablecer fórmula original</t>
        </r>
      </text>
    </comment>
    <comment ref="C50" authorId="0" shapeId="0" xr:uid="{00000000-0006-0000-0100-00000B000000}">
      <text>
        <r>
          <rPr>
            <b/>
            <sz val="8"/>
            <color indexed="81"/>
            <rFont val="Tahoma"/>
            <family val="2"/>
          </rPr>
          <t>Jsuarez:
Aplicable a los clientes regulados de cualquier rango
( incluye pérdidas)</t>
        </r>
      </text>
    </comment>
    <comment ref="D50" authorId="0" shapeId="0" xr:uid="{00000000-0006-0000-0100-00000C000000}">
      <text>
        <r>
          <rPr>
            <b/>
            <sz val="8"/>
            <color indexed="81"/>
            <rFont val="Tahoma"/>
            <family val="2"/>
          </rPr>
          <t>Jsuarez:
Aplicable a los clientes regulados de cualquier rango
(incluye pérdidas)</t>
        </r>
      </text>
    </comment>
    <comment ref="K54" authorId="1" shapeId="0" xr:uid="{00000000-0006-0000-0100-00000D000000}">
      <text>
        <r>
          <rPr>
            <b/>
            <sz val="8"/>
            <color indexed="81"/>
            <rFont val="Tahoma"/>
            <family val="2"/>
          </rPr>
          <t>Juan Carlos Suárez V.:</t>
        </r>
        <r>
          <rPr>
            <sz val="8"/>
            <color indexed="81"/>
            <rFont val="Tahoma"/>
            <family val="2"/>
          </rPr>
          <t xml:space="preserve">
Para los primeros 20 m3</t>
        </r>
      </text>
    </comment>
    <comment ref="K55" authorId="1" shapeId="0" xr:uid="{00000000-0006-0000-0100-00000E000000}">
      <text>
        <r>
          <rPr>
            <b/>
            <sz val="8"/>
            <color indexed="81"/>
            <rFont val="Tahoma"/>
            <family val="2"/>
          </rPr>
          <t>Juan Carlos Suárez V.:</t>
        </r>
        <r>
          <rPr>
            <sz val="8"/>
            <color indexed="81"/>
            <rFont val="Tahoma"/>
            <family val="2"/>
          </rPr>
          <t xml:space="preserve">
Para los primeros 20 m3</t>
        </r>
      </text>
    </comment>
  </commentList>
</comments>
</file>

<file path=xl/sharedStrings.xml><?xml version="1.0" encoding="utf-8"?>
<sst xmlns="http://schemas.openxmlformats.org/spreadsheetml/2006/main" count="235" uniqueCount="141">
  <si>
    <t>G</t>
  </si>
  <si>
    <t>T</t>
  </si>
  <si>
    <t>Estrato 1</t>
  </si>
  <si>
    <t>Estrato 2</t>
  </si>
  <si>
    <t>Estrato 3</t>
  </si>
  <si>
    <t>Estrato 4</t>
  </si>
  <si>
    <t>Estrato 5</t>
  </si>
  <si>
    <t>Estrato 6</t>
  </si>
  <si>
    <t>Cargo Fijo</t>
  </si>
  <si>
    <t>%</t>
  </si>
  <si>
    <t>Poder calorífico</t>
  </si>
  <si>
    <t>Calculado</t>
  </si>
  <si>
    <t>Aplicado</t>
  </si>
  <si>
    <t>No Residencial</t>
  </si>
  <si>
    <r>
      <t>TEq</t>
    </r>
    <r>
      <rPr>
        <vertAlign val="subscript"/>
        <sz val="10"/>
        <rFont val="Arial"/>
        <family val="2"/>
      </rPr>
      <t>dic,1</t>
    </r>
  </si>
  <si>
    <r>
      <t>TEq</t>
    </r>
    <r>
      <rPr>
        <vertAlign val="subscript"/>
        <sz val="10"/>
        <rFont val="Arial"/>
        <family val="2"/>
      </rPr>
      <t>dic,2</t>
    </r>
  </si>
  <si>
    <t>Tarifas estratos 1 y 2 (PND)</t>
  </si>
  <si>
    <t>Mes IPC</t>
  </si>
  <si>
    <t>facturación de</t>
  </si>
  <si>
    <t>Tarifa Equivalente base</t>
  </si>
  <si>
    <t>GAS NATURAL POR RED</t>
  </si>
  <si>
    <r>
      <t>$/m</t>
    </r>
    <r>
      <rPr>
        <b/>
        <vertAlign val="superscript"/>
        <sz val="9"/>
        <rFont val="Arial"/>
        <family val="2"/>
      </rPr>
      <t>3</t>
    </r>
  </si>
  <si>
    <t>$/factura</t>
  </si>
  <si>
    <t>Rango 2</t>
  </si>
  <si>
    <t>Rango 3</t>
  </si>
  <si>
    <t>Rango 4</t>
  </si>
  <si>
    <t>Rango 5</t>
  </si>
  <si>
    <t>Rango 6</t>
  </si>
  <si>
    <t>Rango GNCV</t>
  </si>
  <si>
    <r>
      <t>$/m</t>
    </r>
    <r>
      <rPr>
        <vertAlign val="superscript"/>
        <sz val="10"/>
        <rFont val="Arial"/>
        <family val="2"/>
      </rPr>
      <t>3</t>
    </r>
  </si>
  <si>
    <t>Mes m Consumo</t>
  </si>
  <si>
    <t>Mes m-1 Costo</t>
  </si>
  <si>
    <r>
      <t>D</t>
    </r>
    <r>
      <rPr>
        <vertAlign val="subscript"/>
        <sz val="9"/>
        <rFont val="Arial"/>
        <family val="2"/>
      </rPr>
      <t>jm</t>
    </r>
  </si>
  <si>
    <t>Alfa</t>
  </si>
  <si>
    <r>
      <t>Dv</t>
    </r>
    <r>
      <rPr>
        <vertAlign val="subscript"/>
        <sz val="9"/>
        <rFont val="Arial"/>
        <family val="2"/>
      </rPr>
      <t>jm</t>
    </r>
  </si>
  <si>
    <r>
      <t>Df</t>
    </r>
    <r>
      <rPr>
        <vertAlign val="subscript"/>
        <sz val="9"/>
        <rFont val="Arial"/>
        <family val="2"/>
      </rPr>
      <t>jm</t>
    </r>
  </si>
  <si>
    <r>
      <t>Mv</t>
    </r>
    <r>
      <rPr>
        <vertAlign val="subscript"/>
        <sz val="9"/>
        <rFont val="Arial"/>
        <family val="2"/>
      </rPr>
      <t>jm</t>
    </r>
  </si>
  <si>
    <r>
      <t>Mf</t>
    </r>
    <r>
      <rPr>
        <vertAlign val="subscript"/>
        <sz val="9"/>
        <rFont val="Arial"/>
        <family val="2"/>
      </rPr>
      <t>jm</t>
    </r>
  </si>
  <si>
    <r>
      <t>a</t>
    </r>
    <r>
      <rPr>
        <b/>
        <vertAlign val="subscript"/>
        <sz val="9"/>
        <rFont val="Tahoma"/>
        <family val="2"/>
      </rPr>
      <t>jm</t>
    </r>
    <r>
      <rPr>
        <b/>
        <vertAlign val="subscript"/>
        <sz val="9"/>
        <rFont val="Symbol"/>
        <family val="1"/>
        <charset val="2"/>
      </rPr>
      <t xml:space="preserve">  </t>
    </r>
  </si>
  <si>
    <t>Rango 1</t>
  </si>
  <si>
    <r>
      <t>G</t>
    </r>
    <r>
      <rPr>
        <vertAlign val="subscript"/>
        <sz val="9"/>
        <rFont val="Arial"/>
        <family val="2"/>
      </rPr>
      <t>m</t>
    </r>
  </si>
  <si>
    <r>
      <t>T</t>
    </r>
    <r>
      <rPr>
        <vertAlign val="subscript"/>
        <sz val="9"/>
        <rFont val="Arial"/>
        <family val="2"/>
      </rPr>
      <t>m</t>
    </r>
  </si>
  <si>
    <r>
      <t>C</t>
    </r>
    <r>
      <rPr>
        <vertAlign val="subscript"/>
        <sz val="9"/>
        <rFont val="Arial"/>
        <family val="2"/>
      </rPr>
      <t>m</t>
    </r>
  </si>
  <si>
    <t>Costo Calculado</t>
  </si>
  <si>
    <t>MBTU / KPC</t>
  </si>
  <si>
    <t>TRM ($/ USD)</t>
  </si>
  <si>
    <t>FacConv</t>
  </si>
  <si>
    <t>Compra Gas</t>
  </si>
  <si>
    <t>Transporte</t>
  </si>
  <si>
    <t>Distribución</t>
  </si>
  <si>
    <t>Comercialización</t>
  </si>
  <si>
    <t>Pérdidas</t>
  </si>
  <si>
    <t>Cambia tarifa: SI ( 1 )  NO ( 0 )</t>
  </si>
  <si>
    <r>
      <t>a</t>
    </r>
    <r>
      <rPr>
        <b/>
        <vertAlign val="subscript"/>
        <sz val="9"/>
        <rFont val="Tahoma"/>
        <family val="2"/>
      </rPr>
      <t>jm</t>
    </r>
  </si>
  <si>
    <t xml:space="preserve">G </t>
  </si>
  <si>
    <t>USD/ MBTU</t>
  </si>
  <si>
    <t>USD / KPC</t>
  </si>
  <si>
    <t>Var IPC</t>
  </si>
  <si>
    <r>
      <t>Variación Costo                      C</t>
    </r>
    <r>
      <rPr>
        <b/>
        <vertAlign val="subscript"/>
        <sz val="9"/>
        <rFont val="Arial"/>
        <family val="2"/>
      </rPr>
      <t>mc</t>
    </r>
  </si>
  <si>
    <t>Consumo prom subsistencia</t>
  </si>
  <si>
    <t>% Subsidio aplicado</t>
  </si>
  <si>
    <t>% Subsidio calculado</t>
  </si>
  <si>
    <t>Tarifa aplicada</t>
  </si>
  <si>
    <r>
      <t xml:space="preserve">Tar </t>
    </r>
    <r>
      <rPr>
        <vertAlign val="subscript"/>
        <sz val="10"/>
        <rFont val="Arial"/>
        <family val="2"/>
      </rPr>
      <t>mc,e</t>
    </r>
  </si>
  <si>
    <t>Tarifa calculada</t>
  </si>
  <si>
    <r>
      <t>Meq</t>
    </r>
    <r>
      <rPr>
        <b/>
        <sz val="7"/>
        <rFont val="Arial"/>
        <family val="2"/>
      </rPr>
      <t>m,e</t>
    </r>
  </si>
  <si>
    <t>Servicio de gas natural</t>
  </si>
  <si>
    <t xml:space="preserve">Facturación: </t>
  </si>
  <si>
    <t>MBTU/kPC</t>
  </si>
  <si>
    <t>p</t>
  </si>
  <si>
    <t>Kz</t>
  </si>
  <si>
    <t>Tarifa No res</t>
  </si>
  <si>
    <t>Cargo Variable</t>
  </si>
  <si>
    <t>Costo Variable</t>
  </si>
  <si>
    <t>Costo Fijo</t>
  </si>
  <si>
    <r>
      <t>Rango</t>
    </r>
    <r>
      <rPr>
        <vertAlign val="subscript"/>
        <sz val="9"/>
        <rFont val="Arial"/>
        <family val="2"/>
      </rPr>
      <t>j</t>
    </r>
  </si>
  <si>
    <t>Costos</t>
  </si>
  <si>
    <t>Tarifas</t>
  </si>
  <si>
    <t>Porcentaje</t>
  </si>
  <si>
    <t>Subsidio (-)</t>
  </si>
  <si>
    <t>Contribución (+)</t>
  </si>
  <si>
    <r>
      <t>0-20 m</t>
    </r>
    <r>
      <rPr>
        <b/>
        <vertAlign val="superscript"/>
        <sz val="9"/>
        <rFont val="Arial"/>
        <family val="2"/>
      </rPr>
      <t>3</t>
    </r>
  </si>
  <si>
    <r>
      <t>Más de 20 m</t>
    </r>
    <r>
      <rPr>
        <b/>
        <vertAlign val="superscript"/>
        <sz val="9"/>
        <rFont val="Arial"/>
        <family val="2"/>
      </rPr>
      <t>3</t>
    </r>
  </si>
  <si>
    <t>Notas:</t>
  </si>
  <si>
    <t>- Las tarifas para los rangos 2 a 6 corresponden a clientes considerados como regulados, independiente de su consumo.</t>
  </si>
  <si>
    <t>- En los rangos 2 a 6 sólo se encuentran clientes comerciales e industriales</t>
  </si>
  <si>
    <t>Tarifas del mercado regulado</t>
  </si>
  <si>
    <t>Gm</t>
  </si>
  <si>
    <t>Tm</t>
  </si>
  <si>
    <t>(incluye pérdidas)</t>
  </si>
  <si>
    <r>
      <t>Dm ($/m</t>
    </r>
    <r>
      <rPr>
        <b/>
        <vertAlign val="superscript"/>
        <sz val="10"/>
        <color indexed="12"/>
        <rFont val="Arial"/>
        <family val="2"/>
      </rPr>
      <t>3</t>
    </r>
    <r>
      <rPr>
        <b/>
        <sz val="10"/>
        <color indexed="12"/>
        <rFont val="Arial"/>
        <family val="2"/>
      </rPr>
      <t>)</t>
    </r>
  </si>
  <si>
    <t>sin pérdidas</t>
  </si>
  <si>
    <t>Dm</t>
  </si>
  <si>
    <t>Validación SUI</t>
  </si>
  <si>
    <t>Cm</t>
  </si>
  <si>
    <t>Presentación en la Factura</t>
  </si>
  <si>
    <t>Presentación Aviso de prensa</t>
  </si>
  <si>
    <t>D1</t>
  </si>
  <si>
    <t>D2</t>
  </si>
  <si>
    <t>D3</t>
  </si>
  <si>
    <t>D4</t>
  </si>
  <si>
    <t>D5</t>
  </si>
  <si>
    <t>D6</t>
  </si>
  <si>
    <t>COSTOS MERCADO REGULADO MUNICIPIO DE CISNEROS</t>
  </si>
  <si>
    <t>Componentes del Costo Cisneros</t>
  </si>
  <si>
    <t>rango 1</t>
  </si>
  <si>
    <t>Puerto Berrio</t>
  </si>
  <si>
    <t>Cisneros</t>
  </si>
  <si>
    <t>Amagá</t>
  </si>
  <si>
    <t>Valle de Aburra</t>
  </si>
  <si>
    <t>La Ceja</t>
  </si>
  <si>
    <t>La Unión</t>
  </si>
  <si>
    <t>El Retiro</t>
  </si>
  <si>
    <t>El Peñol_Guatapé</t>
  </si>
  <si>
    <t>Sonsón</t>
  </si>
  <si>
    <t>Apartadó</t>
  </si>
  <si>
    <t>Ciudad Bolívar</t>
  </si>
  <si>
    <t>San Roque (Nus)</t>
  </si>
  <si>
    <t>Frontino</t>
  </si>
  <si>
    <t>Abejorral</t>
  </si>
  <si>
    <t>San Juan de Urabá</t>
  </si>
  <si>
    <t>Maceo</t>
  </si>
  <si>
    <t>Ituango</t>
  </si>
  <si>
    <t>Abriaquí</t>
  </si>
  <si>
    <t>Yarumal</t>
  </si>
  <si>
    <t>Santa Fe de Antioquía</t>
  </si>
  <si>
    <t>Turbo y Chigorodó</t>
  </si>
  <si>
    <t>Estrato</t>
  </si>
  <si>
    <t>Composición mercados relevantes:</t>
  </si>
  <si>
    <t>Antioquia Suroriente</t>
  </si>
  <si>
    <t>% Subsidio aplicado en la facturación de mayo 2023</t>
  </si>
  <si>
    <r>
      <rPr>
        <b/>
        <sz val="12"/>
        <color rgb="FF000000"/>
        <rFont val="Arial"/>
        <family val="2"/>
      </rPr>
      <t xml:space="preserve">Valle de Aburrá: </t>
    </r>
    <r>
      <rPr>
        <sz val="12"/>
        <color rgb="FF000000"/>
        <rFont val="Arial"/>
        <family val="2"/>
      </rPr>
      <t>Incluye los municipios de Medellín, Barbosa, Girardota, Copacabana, Bello, Envigado, Itagü</t>
    </r>
    <r>
      <rPr>
        <sz val="12"/>
        <rFont val="Arial"/>
        <family val="2"/>
      </rPr>
      <t>í,</t>
    </r>
    <r>
      <rPr>
        <sz val="12"/>
        <color rgb="FF000000"/>
        <rFont val="Arial"/>
        <family val="2"/>
      </rPr>
      <t xml:space="preserve"> Sabaneta, La Estrella, Caldas, La Ceja, La Unión, El Retiro, Sonsón, Apartadó, Turbo, Chigorodó, Carepa, Necoclí, Arboletes, Frontino, Cañasgordas, Fredonia, Santa Bárbara, Jardín, Jericó, San Juan de Urabá, Abejorral, Angelópolis, Belmira, Betania, Betulia, Caramanta, Carolina del Príncipe, Cocorná, Concordia, Gómez Plata, Granada, Guadalupe, Hispania, Montebello, Mutatá, Pueblorico, Puerto Nare, Salgar, San Carlos, San Luis, San Pedro de Urabá, San Rafael, Támesis, Tarso, Titiribí, Urrao, Valparaíso, Venecia, Maceo, Amalfi, Santo Domingo, Caracolí, Yolombó, San Vicente, Ituango, Liborina, Olaya, Sabanalarga, San Andrés de Cuerquía, Valdivia, Concepción, Dabeiba, Remedios, San José de la Montaña, San Roque</t>
    </r>
    <r>
      <rPr>
        <sz val="12"/>
        <rFont val="Arial"/>
        <family val="2"/>
      </rPr>
      <t xml:space="preserve"> (urbano)</t>
    </r>
    <r>
      <rPr>
        <sz val="12"/>
        <color rgb="FF000000"/>
        <rFont val="Arial"/>
        <family val="2"/>
      </rPr>
      <t xml:space="preserve">, Toledo, Vegachí y Yalí.  </t>
    </r>
  </si>
  <si>
    <r>
      <rPr>
        <b/>
        <sz val="12"/>
        <color rgb="FF000000"/>
        <rFont val="Arial"/>
        <family val="2"/>
      </rPr>
      <t xml:space="preserve">Yarumal: </t>
    </r>
    <r>
      <rPr>
        <sz val="12"/>
        <color rgb="FF000000"/>
        <rFont val="Arial"/>
        <family val="2"/>
      </rPr>
      <t>Incluye los municipios de Yarumal, Santa Rosa de Osos, Don Matías, Entrerríos y San Pedro de los Milagros.</t>
    </r>
  </si>
  <si>
    <r>
      <rPr>
        <b/>
        <sz val="12"/>
        <color rgb="FF000000"/>
        <rFont val="Arial"/>
        <family val="2"/>
      </rPr>
      <t>Santa Fe de Antioquía:</t>
    </r>
    <r>
      <rPr>
        <sz val="12"/>
        <color rgb="FF000000"/>
        <rFont val="Arial"/>
        <family val="2"/>
      </rPr>
      <t xml:space="preserve"> Incluye los municipios de Santa Fe de Antioquia, San Jerónimo y Sopetrán.</t>
    </r>
  </si>
  <si>
    <r>
      <rPr>
        <b/>
        <sz val="12"/>
        <color rgb="FF000000"/>
        <rFont val="Arial"/>
        <family val="2"/>
      </rPr>
      <t xml:space="preserve">Antioquia suroriente: </t>
    </r>
    <r>
      <rPr>
        <sz val="12"/>
        <color rgb="FF000000"/>
        <rFont val="Arial"/>
        <family val="2"/>
      </rPr>
      <t>Rionegro, Marinilla y Guarne.</t>
    </r>
  </si>
  <si>
    <r>
      <rPr>
        <b/>
        <sz val="12"/>
        <rFont val="Arial"/>
        <family val="2"/>
      </rPr>
      <t xml:space="preserve">Turbo y Chigorodó: </t>
    </r>
    <r>
      <rPr>
        <sz val="12"/>
        <rFont val="Arial"/>
        <family val="2"/>
      </rPr>
      <t>Arboletes, Carepa, Chigorodó, Necoclí y Turbo</t>
    </r>
  </si>
  <si>
    <r>
      <rPr>
        <b/>
        <sz val="12"/>
        <color rgb="FF000000"/>
        <rFont val="Arial"/>
        <family val="2"/>
      </rPr>
      <t>Frontino:</t>
    </r>
    <r>
      <rPr>
        <sz val="12"/>
        <color rgb="FF000000"/>
        <rFont val="Arial"/>
        <family val="2"/>
      </rPr>
      <t xml:space="preserve"> Frontino, Cañasgordas, Fredonia, Santa Bárbara, Jardín y Jericó</t>
    </r>
  </si>
  <si>
    <r>
      <rPr>
        <b/>
        <sz val="12"/>
        <color rgb="FF000000"/>
        <rFont val="Arial"/>
        <family val="2"/>
      </rPr>
      <t xml:space="preserve">Abejorral: </t>
    </r>
    <r>
      <rPr>
        <sz val="12"/>
        <color rgb="FF000000"/>
        <rFont val="Arial"/>
        <family val="2"/>
      </rPr>
      <t>Abejorral, Angelópolis, Belmira, Betania, Betulia, Caramanta, Carolina del Príncipe, Cocorná, Concordia, Gómez Plata, Granada, Guadalupe, Hispania, Montebello, Mutatá, La Pintada, Pueblorrico, Puerto Nare, Salgar, San Carlos, San Luis, San Pedro de Urabá, San Rafael, Támesis, Tarso, Titiribí, Urrao, Valparaíso y Venecia</t>
    </r>
  </si>
  <si>
    <r>
      <rPr>
        <b/>
        <sz val="12"/>
        <rFont val="Arial"/>
        <family val="2"/>
      </rPr>
      <t>Maceo:</t>
    </r>
    <r>
      <rPr>
        <sz val="12"/>
        <rFont val="Arial"/>
        <family val="2"/>
      </rPr>
      <t xml:space="preserve">  Maceo, Amalfi, Caracolí, San Vicente, Santo Domingo y Yolombó</t>
    </r>
  </si>
  <si>
    <r>
      <rPr>
        <b/>
        <sz val="12"/>
        <rFont val="Arial"/>
        <family val="2"/>
      </rPr>
      <t xml:space="preserve">Ituango: </t>
    </r>
    <r>
      <rPr>
        <sz val="12"/>
        <rFont val="Arial"/>
        <family val="2"/>
      </rPr>
      <t xml:space="preserve">Ituango, Liborina, Olaya, Sabanalarga, San Andrés de Cuerquia y Valdivia </t>
    </r>
  </si>
  <si>
    <r>
      <t xml:space="preserve">Abriaquí: </t>
    </r>
    <r>
      <rPr>
        <sz val="12"/>
        <rFont val="Arial"/>
        <family val="2"/>
      </rPr>
      <t>Concepción, Dabeiba, San José de la Montaña, San Roque Urbano, Toledo, Vegachí, Yalí, Remedios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</si>
</sst>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_);_(* \(#,##0\);_(* &quot;-&quot;_);_(@_)"/>
    <numFmt numFmtId="165" formatCode="_(* #,##0.00_);_(* \(#,##0.00\);_(* &quot;-&quot;??_);_(@_)"/>
    <numFmt numFmtId="166" formatCode="_-* #,##0.00\ _P_t_a_-;\-* #,##0.00\ _P_t_a_-;_-* &quot;-&quot;??\ _P_t_a_-;_-@_-"/>
    <numFmt numFmtId="167" formatCode="_(&quot;C$&quot;* #,##0.00_);_(&quot;C$&quot;* \(#,##0.00\);_(&quot;C$&quot;* &quot;-&quot;??_);_(@_)"/>
    <numFmt numFmtId="168" formatCode="#,##0.0000"/>
    <numFmt numFmtId="169" formatCode="0.0000"/>
    <numFmt numFmtId="170" formatCode="_(&quot;$&quot;* #,##0_);_(&quot;$&quot;* \(#,##0\);_(&quot;$&quot;* &quot;-&quot;_);_(@_)"/>
    <numFmt numFmtId="171" formatCode="mmmm\-yy"/>
    <numFmt numFmtId="172" formatCode="mmmm\ &quot;de&quot;\ yyyy"/>
    <numFmt numFmtId="173" formatCode="&quot;Facturación&quot;\ mmmm\ &quot;de&quot;\ yyyy"/>
    <numFmt numFmtId="174" formatCode="mmm\ yyyy"/>
    <numFmt numFmtId="175" formatCode="#,##0.00\ _)"/>
    <numFmt numFmtId="176" formatCode="#,##0.00000"/>
    <numFmt numFmtId="177" formatCode="0.000"/>
    <numFmt numFmtId="178" formatCode="mmm\-yyyy"/>
    <numFmt numFmtId="179" formatCode="_-* #,##0.0000\ _P_t_a_-;\-* #,##0.0000\ _P_t_a_-;_-* &quot;-&quot;??\ _P_t_a_-;_-@_-"/>
  </numFmts>
  <fonts count="40" x14ac:knownFonts="1">
    <font>
      <sz val="10"/>
      <name val="Arial"/>
    </font>
    <font>
      <sz val="10"/>
      <name val="Arial"/>
      <family val="2"/>
    </font>
    <font>
      <sz val="12"/>
      <name val="Arial"/>
      <family val="2"/>
    </font>
    <font>
      <sz val="10"/>
      <name val="MS Sans Serif"/>
      <family val="2"/>
    </font>
    <font>
      <b/>
      <sz val="8"/>
      <color indexed="81"/>
      <name val="Tahoma"/>
      <family val="2"/>
    </font>
    <font>
      <sz val="8"/>
      <color indexed="81"/>
      <name val="Tahoma"/>
      <family val="2"/>
    </font>
    <font>
      <sz val="10"/>
      <name val="Arial"/>
      <family val="2"/>
    </font>
    <font>
      <b/>
      <sz val="10"/>
      <name val="Arial"/>
      <family val="2"/>
    </font>
    <font>
      <sz val="8"/>
      <name val="Arial"/>
      <family val="2"/>
    </font>
    <font>
      <b/>
      <sz val="8"/>
      <name val="Arial"/>
      <family val="2"/>
    </font>
    <font>
      <b/>
      <sz val="7"/>
      <name val="Arial"/>
      <family val="2"/>
    </font>
    <font>
      <b/>
      <sz val="10"/>
      <color indexed="10"/>
      <name val="Arial"/>
      <family val="2"/>
    </font>
    <font>
      <sz val="14"/>
      <name val="Arial"/>
      <family val="2"/>
    </font>
    <font>
      <b/>
      <sz val="10"/>
      <color indexed="12"/>
      <name val="Arial"/>
      <family val="2"/>
    </font>
    <font>
      <b/>
      <sz val="9"/>
      <name val="Arial"/>
      <family val="2"/>
    </font>
    <font>
      <vertAlign val="subscript"/>
      <sz val="10"/>
      <name val="Arial"/>
      <family val="2"/>
    </font>
    <font>
      <sz val="9"/>
      <name val="Arial"/>
      <family val="2"/>
    </font>
    <font>
      <b/>
      <sz val="9"/>
      <color indexed="12"/>
      <name val="Arial"/>
      <family val="2"/>
    </font>
    <font>
      <b/>
      <vertAlign val="superscript"/>
      <sz val="9"/>
      <name val="Arial"/>
      <family val="2"/>
    </font>
    <font>
      <vertAlign val="superscript"/>
      <sz val="10"/>
      <name val="Arial"/>
      <family val="2"/>
    </font>
    <font>
      <sz val="10"/>
      <name val="Arial"/>
      <family val="2"/>
    </font>
    <font>
      <i/>
      <sz val="10"/>
      <name val="Arial"/>
      <family val="2"/>
    </font>
    <font>
      <b/>
      <i/>
      <sz val="10"/>
      <color indexed="12"/>
      <name val="Arial"/>
      <family val="2"/>
    </font>
    <font>
      <b/>
      <i/>
      <sz val="12"/>
      <color indexed="13"/>
      <name val="Arial"/>
      <family val="2"/>
    </font>
    <font>
      <vertAlign val="subscript"/>
      <sz val="9"/>
      <name val="Arial"/>
      <family val="2"/>
    </font>
    <font>
      <b/>
      <vertAlign val="subscript"/>
      <sz val="9"/>
      <name val="Tahoma"/>
      <family val="2"/>
    </font>
    <font>
      <b/>
      <vertAlign val="subscript"/>
      <sz val="9"/>
      <name val="Symbol"/>
      <family val="1"/>
      <charset val="2"/>
    </font>
    <font>
      <b/>
      <sz val="9"/>
      <color indexed="10"/>
      <name val="Arial"/>
      <family val="2"/>
    </font>
    <font>
      <b/>
      <sz val="11"/>
      <color indexed="17"/>
      <name val="Arial"/>
      <family val="2"/>
    </font>
    <font>
      <sz val="10"/>
      <color indexed="81"/>
      <name val="Symbol"/>
      <family val="1"/>
      <charset val="2"/>
    </font>
    <font>
      <b/>
      <sz val="12"/>
      <name val="Symbol"/>
      <family val="1"/>
      <charset val="2"/>
    </font>
    <font>
      <sz val="10"/>
      <name val="Symbol"/>
      <family val="1"/>
      <charset val="2"/>
    </font>
    <font>
      <b/>
      <vertAlign val="subscript"/>
      <sz val="9"/>
      <name val="Arial"/>
      <family val="2"/>
    </font>
    <font>
      <sz val="9"/>
      <name val="Arial"/>
      <family val="2"/>
    </font>
    <font>
      <b/>
      <vertAlign val="superscript"/>
      <sz val="10"/>
      <color indexed="12"/>
      <name val="Arial"/>
      <family val="2"/>
    </font>
    <font>
      <sz val="10"/>
      <name val="Arial"/>
      <family val="2"/>
    </font>
    <font>
      <b/>
      <sz val="12"/>
      <name val="Arial"/>
      <family val="2"/>
    </font>
    <font>
      <b/>
      <sz val="12"/>
      <color rgb="FF000000"/>
      <name val="Arial"/>
      <family val="2"/>
    </font>
    <font>
      <sz val="12"/>
      <color theme="1"/>
      <name val="Arial"/>
      <family val="2"/>
    </font>
    <font>
      <sz val="12"/>
      <color rgb="FF000000"/>
      <name val="Arial"/>
      <family val="2"/>
    </font>
  </fonts>
  <fills count="12">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gray0625">
        <fgColor indexed="22"/>
        <bgColor indexed="22"/>
      </patternFill>
    </fill>
    <fill>
      <patternFill patternType="solid">
        <fgColor indexed="48"/>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44">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40" fontId="3" fillId="0" borderId="0" applyFont="0" applyFill="0" applyBorder="0" applyAlignment="0" applyProtection="0"/>
    <xf numFmtId="170" fontId="2"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 fillId="0" borderId="0"/>
    <xf numFmtId="0" fontId="35" fillId="0" borderId="0"/>
    <xf numFmtId="166" fontId="1" fillId="0" borderId="0" applyFont="0" applyFill="0" applyBorder="0" applyAlignment="0" applyProtection="0"/>
    <xf numFmtId="0" fontId="1" fillId="0" borderId="0"/>
  </cellStyleXfs>
  <cellXfs count="213">
    <xf numFmtId="0" fontId="0" fillId="0" borderId="0" xfId="0"/>
    <xf numFmtId="1" fontId="0" fillId="0" borderId="0" xfId="0" applyNumberFormat="1"/>
    <xf numFmtId="0" fontId="7" fillId="0" borderId="0" xfId="0" applyFont="1"/>
    <xf numFmtId="171" fontId="0" fillId="0" borderId="0" xfId="0" applyNumberFormat="1"/>
    <xf numFmtId="0" fontId="7" fillId="0" borderId="15" xfId="0" applyFont="1" applyBorder="1" applyAlignment="1">
      <alignment vertical="center"/>
    </xf>
    <xf numFmtId="4" fontId="6" fillId="0" borderId="0" xfId="0" applyNumberFormat="1" applyFont="1"/>
    <xf numFmtId="4" fontId="7" fillId="0" borderId="0" xfId="0" applyNumberFormat="1" applyFont="1" applyAlignment="1">
      <alignment horizontal="right"/>
    </xf>
    <xf numFmtId="172" fontId="7" fillId="0" borderId="0" xfId="0" applyNumberFormat="1" applyFont="1" applyAlignment="1">
      <alignment horizontal="left"/>
    </xf>
    <xf numFmtId="16" fontId="0" fillId="0" borderId="0" xfId="0" applyNumberFormat="1"/>
    <xf numFmtId="15" fontId="0" fillId="0" borderId="0" xfId="0" applyNumberFormat="1"/>
    <xf numFmtId="0" fontId="0" fillId="0" borderId="23" xfId="0" applyBorder="1"/>
    <xf numFmtId="0" fontId="0" fillId="0" borderId="19" xfId="0" applyBorder="1"/>
    <xf numFmtId="0" fontId="6" fillId="0" borderId="0" xfId="0" applyFont="1"/>
    <xf numFmtId="2" fontId="0" fillId="4" borderId="24" xfId="0" applyNumberFormat="1" applyFill="1" applyBorder="1" applyAlignment="1">
      <alignment horizontal="center"/>
    </xf>
    <xf numFmtId="2" fontId="0" fillId="4" borderId="20" xfId="0" applyNumberFormat="1" applyFill="1" applyBorder="1" applyAlignment="1">
      <alignment horizontal="center"/>
    </xf>
    <xf numFmtId="2" fontId="0" fillId="2" borderId="24" xfId="0" applyNumberFormat="1" applyFill="1" applyBorder="1" applyAlignment="1">
      <alignment horizontal="center"/>
    </xf>
    <xf numFmtId="2" fontId="0" fillId="2" borderId="20" xfId="0" applyNumberFormat="1" applyFill="1" applyBorder="1" applyAlignment="1">
      <alignment horizontal="center"/>
    </xf>
    <xf numFmtId="2" fontId="0" fillId="0" borderId="7" xfId="0" applyNumberFormat="1" applyBorder="1" applyAlignment="1">
      <alignment horizontal="center"/>
    </xf>
    <xf numFmtId="0" fontId="17" fillId="0" borderId="0" xfId="0" applyFont="1" applyAlignment="1">
      <alignment horizontal="left" vertical="center"/>
    </xf>
    <xf numFmtId="4" fontId="0" fillId="0" borderId="0" xfId="0" applyNumberFormat="1" applyAlignment="1">
      <alignment horizontal="center"/>
    </xf>
    <xf numFmtId="10" fontId="1" fillId="0" borderId="1" xfId="6" applyNumberFormat="1" applyFill="1" applyBorder="1" applyAlignment="1">
      <alignment horizontal="center"/>
    </xf>
    <xf numFmtId="10" fontId="1" fillId="0" borderId="4" xfId="6" applyNumberFormat="1" applyFill="1" applyBorder="1" applyAlignment="1">
      <alignment horizontal="center"/>
    </xf>
    <xf numFmtId="0" fontId="12" fillId="0" borderId="0" xfId="0" applyFont="1" applyAlignment="1">
      <alignment vertical="center"/>
    </xf>
    <xf numFmtId="0" fontId="20" fillId="0" borderId="0" xfId="0" applyFont="1"/>
    <xf numFmtId="0" fontId="8" fillId="0" borderId="0" xfId="0" applyFont="1" applyAlignment="1">
      <alignment horizontal="left" indent="2"/>
    </xf>
    <xf numFmtId="15" fontId="17" fillId="0" borderId="0" xfId="0" applyNumberFormat="1" applyFont="1" applyAlignment="1">
      <alignment horizontal="left"/>
    </xf>
    <xf numFmtId="174" fontId="17" fillId="0" borderId="0" xfId="0" applyNumberFormat="1" applyFont="1" applyAlignment="1">
      <alignment vertical="center"/>
    </xf>
    <xf numFmtId="0" fontId="8" fillId="0" borderId="0" xfId="0" applyFont="1" applyAlignment="1">
      <alignment horizontal="justify"/>
    </xf>
    <xf numFmtId="0" fontId="8" fillId="0" borderId="0" xfId="0" applyFont="1" applyAlignment="1">
      <alignment horizontal="right" indent="2"/>
    </xf>
    <xf numFmtId="4" fontId="11" fillId="0" borderId="0" xfId="0" applyNumberFormat="1" applyFont="1" applyAlignment="1">
      <alignment horizontal="center"/>
    </xf>
    <xf numFmtId="174" fontId="27" fillId="0" borderId="0" xfId="0" applyNumberFormat="1" applyFont="1" applyAlignment="1">
      <alignment horizontal="center" vertical="center"/>
    </xf>
    <xf numFmtId="15" fontId="27" fillId="0" borderId="0" xfId="0" applyNumberFormat="1" applyFont="1" applyAlignment="1">
      <alignment horizontal="center"/>
    </xf>
    <xf numFmtId="168" fontId="11" fillId="0" borderId="0" xfId="0" applyNumberFormat="1" applyFont="1" applyAlignment="1">
      <alignment horizontal="center"/>
    </xf>
    <xf numFmtId="10" fontId="11" fillId="0" borderId="0" xfId="6" applyNumberFormat="1" applyFont="1" applyFill="1" applyBorder="1" applyAlignment="1">
      <alignment horizontal="center"/>
    </xf>
    <xf numFmtId="175" fontId="16" fillId="0" borderId="33" xfId="0" applyNumberFormat="1" applyFont="1" applyBorder="1"/>
    <xf numFmtId="175" fontId="16" fillId="0" borderId="34" xfId="0" applyNumberFormat="1" applyFont="1" applyBorder="1"/>
    <xf numFmtId="175" fontId="16" fillId="0" borderId="35" xfId="0" applyNumberFormat="1" applyFont="1" applyBorder="1"/>
    <xf numFmtId="175" fontId="16" fillId="0" borderId="32" xfId="0" applyNumberFormat="1" applyFont="1" applyBorder="1"/>
    <xf numFmtId="0" fontId="7" fillId="0" borderId="0" xfId="0" applyFont="1" applyAlignment="1">
      <alignment vertical="center"/>
    </xf>
    <xf numFmtId="0" fontId="14" fillId="0" borderId="8" xfId="0" applyFont="1" applyBorder="1"/>
    <xf numFmtId="0" fontId="16" fillId="0" borderId="0" xfId="0" applyFont="1"/>
    <xf numFmtId="171" fontId="14" fillId="0" borderId="5" xfId="0" applyNumberFormat="1" applyFont="1" applyBorder="1" applyAlignment="1">
      <alignment horizontal="center" vertical="center"/>
    </xf>
    <xf numFmtId="2" fontId="0" fillId="0" borderId="4" xfId="0" applyNumberFormat="1" applyBorder="1" applyAlignment="1">
      <alignment horizontal="center"/>
    </xf>
    <xf numFmtId="0" fontId="21" fillId="4" borderId="22" xfId="0" applyFont="1" applyFill="1" applyBorder="1"/>
    <xf numFmtId="0" fontId="21" fillId="4" borderId="5" xfId="0" applyFont="1" applyFill="1" applyBorder="1"/>
    <xf numFmtId="0" fontId="14" fillId="2" borderId="3" xfId="0" applyFont="1" applyFill="1" applyBorder="1" applyAlignment="1">
      <alignment horizontal="center"/>
    </xf>
    <xf numFmtId="0" fontId="16" fillId="2" borderId="8" xfId="0" applyFont="1" applyFill="1" applyBorder="1" applyAlignment="1">
      <alignment horizontal="center"/>
    </xf>
    <xf numFmtId="0" fontId="14" fillId="2" borderId="8" xfId="0" applyFont="1" applyFill="1" applyBorder="1" applyAlignment="1">
      <alignment horizontal="center"/>
    </xf>
    <xf numFmtId="0" fontId="14" fillId="2" borderId="1" xfId="0" applyFont="1" applyFill="1" applyBorder="1" applyAlignment="1">
      <alignment horizontal="center"/>
    </xf>
    <xf numFmtId="0" fontId="14" fillId="2" borderId="7" xfId="0" applyFont="1" applyFill="1" applyBorder="1" applyAlignment="1">
      <alignment horizontal="center"/>
    </xf>
    <xf numFmtId="0" fontId="14" fillId="2" borderId="4" xfId="0" applyFont="1" applyFill="1" applyBorder="1" applyAlignment="1">
      <alignment horizontal="center"/>
    </xf>
    <xf numFmtId="0" fontId="14" fillId="2" borderId="5" xfId="0" applyFont="1" applyFill="1" applyBorder="1" applyAlignment="1">
      <alignment horizontal="center"/>
    </xf>
    <xf numFmtId="0" fontId="7" fillId="0" borderId="30" xfId="0" applyFont="1" applyBorder="1" applyAlignment="1">
      <alignment horizontal="left" indent="1"/>
    </xf>
    <xf numFmtId="0" fontId="7" fillId="0" borderId="31" xfId="0" applyFont="1" applyBorder="1" applyAlignment="1">
      <alignment horizontal="left" indent="1"/>
    </xf>
    <xf numFmtId="0" fontId="7" fillId="0" borderId="32" xfId="0" applyFont="1" applyBorder="1" applyAlignment="1">
      <alignment horizontal="left" indent="1"/>
    </xf>
    <xf numFmtId="0" fontId="8" fillId="0" borderId="0" xfId="0" applyFont="1" applyAlignment="1">
      <alignment vertical="center"/>
    </xf>
    <xf numFmtId="4" fontId="0" fillId="0" borderId="0" xfId="0" applyNumberFormat="1"/>
    <xf numFmtId="176" fontId="11" fillId="0" borderId="0" xfId="0" applyNumberFormat="1" applyFont="1" applyAlignment="1">
      <alignment horizontal="center"/>
    </xf>
    <xf numFmtId="0" fontId="16" fillId="2" borderId="4" xfId="0" applyFont="1" applyFill="1" applyBorder="1" applyAlignment="1">
      <alignment horizontal="left" indent="2"/>
    </xf>
    <xf numFmtId="0" fontId="6" fillId="0" borderId="16" xfId="0" applyFont="1" applyBorder="1" applyAlignment="1">
      <alignment vertical="center"/>
    </xf>
    <xf numFmtId="0" fontId="7" fillId="0" borderId="9" xfId="0" applyFont="1" applyBorder="1" applyAlignment="1">
      <alignment horizontal="center" vertical="center"/>
    </xf>
    <xf numFmtId="0" fontId="0" fillId="0" borderId="0" xfId="0" applyAlignment="1">
      <alignment vertical="center"/>
    </xf>
    <xf numFmtId="0" fontId="30" fillId="2" borderId="7" xfId="0" applyFont="1" applyFill="1" applyBorder="1" applyAlignment="1">
      <alignment horizontal="center"/>
    </xf>
    <xf numFmtId="0" fontId="17" fillId="0" borderId="0" xfId="0" applyFont="1" applyAlignment="1">
      <alignment horizontal="center" vertical="center"/>
    </xf>
    <xf numFmtId="0" fontId="31" fillId="0" borderId="0" xfId="0" applyFont="1" applyAlignment="1">
      <alignment horizontal="left"/>
    </xf>
    <xf numFmtId="169" fontId="0" fillId="0" borderId="0" xfId="0" applyNumberFormat="1"/>
    <xf numFmtId="177" fontId="0" fillId="0" borderId="0" xfId="0" applyNumberFormat="1"/>
    <xf numFmtId="10" fontId="1" fillId="2" borderId="1" xfId="6" applyNumberFormat="1" applyFill="1" applyBorder="1" applyAlignment="1">
      <alignment horizontal="center"/>
    </xf>
    <xf numFmtId="10" fontId="1" fillId="2" borderId="4" xfId="6" applyNumberFormat="1" applyFill="1" applyBorder="1" applyAlignment="1">
      <alignment horizontal="center"/>
    </xf>
    <xf numFmtId="0" fontId="14" fillId="0" borderId="8" xfId="0" applyFont="1" applyBorder="1" applyAlignment="1">
      <alignment horizontal="center" wrapText="1"/>
    </xf>
    <xf numFmtId="178" fontId="0" fillId="4" borderId="2" xfId="0" applyNumberFormat="1" applyFill="1" applyBorder="1" applyAlignment="1">
      <alignment horizontal="center"/>
    </xf>
    <xf numFmtId="171" fontId="0" fillId="0" borderId="2" xfId="0" applyNumberFormat="1" applyBorder="1" applyAlignment="1">
      <alignment horizontal="center"/>
    </xf>
    <xf numFmtId="179" fontId="0" fillId="0" borderId="0" xfId="5" applyNumberFormat="1" applyFont="1" applyFill="1"/>
    <xf numFmtId="175" fontId="16" fillId="0" borderId="41" xfId="0" applyNumberFormat="1" applyFont="1" applyBorder="1"/>
    <xf numFmtId="0" fontId="7" fillId="0" borderId="30" xfId="0" applyFont="1" applyBorder="1"/>
    <xf numFmtId="0" fontId="7" fillId="0" borderId="31" xfId="0" applyFont="1" applyBorder="1"/>
    <xf numFmtId="175" fontId="16" fillId="0" borderId="30" xfId="0" applyNumberFormat="1" applyFont="1" applyBorder="1"/>
    <xf numFmtId="0" fontId="7" fillId="0" borderId="32" xfId="0" applyFont="1" applyBorder="1"/>
    <xf numFmtId="0" fontId="7" fillId="0" borderId="17" xfId="0" applyFont="1" applyBorder="1" applyAlignment="1">
      <alignment horizontal="left" indent="1"/>
    </xf>
    <xf numFmtId="175" fontId="16" fillId="0" borderId="17" xfId="0" applyNumberFormat="1" applyFont="1" applyBorder="1"/>
    <xf numFmtId="0" fontId="0" fillId="0" borderId="17" xfId="0" applyBorder="1"/>
    <xf numFmtId="0" fontId="14" fillId="4" borderId="1" xfId="0" applyFont="1" applyFill="1" applyBorder="1" applyAlignment="1">
      <alignment horizontal="center"/>
    </xf>
    <xf numFmtId="0" fontId="6" fillId="0" borderId="0" xfId="0" quotePrefix="1" applyFont="1"/>
    <xf numFmtId="10" fontId="33" fillId="0" borderId="31" xfId="0" applyNumberFormat="1" applyFont="1" applyBorder="1" applyAlignment="1">
      <alignment horizontal="center"/>
    </xf>
    <xf numFmtId="10" fontId="33" fillId="0" borderId="32" xfId="0" applyNumberFormat="1" applyFont="1" applyBorder="1" applyAlignment="1">
      <alignment horizontal="center"/>
    </xf>
    <xf numFmtId="0" fontId="16" fillId="0" borderId="28" xfId="0" applyFont="1" applyBorder="1" applyAlignment="1">
      <alignment horizontal="left" indent="1"/>
    </xf>
    <xf numFmtId="0" fontId="14" fillId="3" borderId="5" xfId="0" applyFont="1" applyFill="1" applyBorder="1" applyAlignment="1">
      <alignment horizontal="center"/>
    </xf>
    <xf numFmtId="175" fontId="16" fillId="3" borderId="33" xfId="0" applyNumberFormat="1" applyFont="1" applyFill="1" applyBorder="1"/>
    <xf numFmtId="175" fontId="16" fillId="3" borderId="41" xfId="0" applyNumberFormat="1" applyFont="1" applyFill="1" applyBorder="1"/>
    <xf numFmtId="175" fontId="16" fillId="3" borderId="35" xfId="0" applyNumberFormat="1" applyFont="1" applyFill="1" applyBorder="1"/>
    <xf numFmtId="175" fontId="16" fillId="4" borderId="33" xfId="0" applyNumberFormat="1" applyFont="1" applyFill="1" applyBorder="1"/>
    <xf numFmtId="175" fontId="16" fillId="4" borderId="41" xfId="0" applyNumberFormat="1" applyFont="1" applyFill="1" applyBorder="1"/>
    <xf numFmtId="175" fontId="16" fillId="4" borderId="35" xfId="0" applyNumberFormat="1" applyFont="1" applyFill="1" applyBorder="1"/>
    <xf numFmtId="0" fontId="7" fillId="4" borderId="14" xfId="0" applyFont="1" applyFill="1" applyBorder="1"/>
    <xf numFmtId="0" fontId="7" fillId="4" borderId="22" xfId="0" applyFont="1" applyFill="1" applyBorder="1"/>
    <xf numFmtId="0" fontId="7" fillId="4" borderId="5" xfId="0" applyFont="1" applyFill="1" applyBorder="1"/>
    <xf numFmtId="173" fontId="22" fillId="4" borderId="22" xfId="0" applyNumberFormat="1" applyFont="1" applyFill="1" applyBorder="1" applyAlignment="1">
      <alignment vertical="center"/>
    </xf>
    <xf numFmtId="0" fontId="13" fillId="0" borderId="0" xfId="0" applyFont="1" applyAlignment="1">
      <alignment horizontal="right"/>
    </xf>
    <xf numFmtId="0" fontId="13" fillId="0" borderId="0" xfId="0" applyFont="1" applyAlignment="1">
      <alignment horizontal="center"/>
    </xf>
    <xf numFmtId="0" fontId="9" fillId="2" borderId="3" xfId="0" applyFont="1" applyFill="1" applyBorder="1" applyAlignment="1">
      <alignment horizontal="center"/>
    </xf>
    <xf numFmtId="0" fontId="9" fillId="2" borderId="1" xfId="0" applyFont="1" applyFill="1" applyBorder="1" applyAlignment="1">
      <alignment horizontal="center"/>
    </xf>
    <xf numFmtId="0" fontId="9" fillId="2" borderId="4" xfId="0" applyFont="1" applyFill="1" applyBorder="1" applyAlignment="1">
      <alignment horizontal="center"/>
    </xf>
    <xf numFmtId="14" fontId="7" fillId="0" borderId="0" xfId="0" applyNumberFormat="1" applyFont="1" applyAlignment="1">
      <alignment horizontal="right"/>
    </xf>
    <xf numFmtId="14" fontId="6" fillId="0" borderId="0" xfId="0" applyNumberFormat="1" applyFont="1"/>
    <xf numFmtId="175" fontId="16" fillId="7" borderId="33" xfId="0" applyNumberFormat="1" applyFont="1" applyFill="1" applyBorder="1"/>
    <xf numFmtId="175" fontId="16" fillId="7" borderId="34" xfId="0" applyNumberFormat="1" applyFont="1" applyFill="1" applyBorder="1"/>
    <xf numFmtId="175" fontId="16" fillId="0" borderId="0" xfId="0" applyNumberFormat="1" applyFont="1"/>
    <xf numFmtId="175" fontId="16" fillId="0" borderId="23" xfId="0" applyNumberFormat="1" applyFont="1" applyBorder="1"/>
    <xf numFmtId="175" fontId="16" fillId="0" borderId="24" xfId="0" applyNumberFormat="1" applyFont="1" applyBorder="1"/>
    <xf numFmtId="175" fontId="16" fillId="0" borderId="27" xfId="0" applyNumberFormat="1" applyFont="1" applyBorder="1"/>
    <xf numFmtId="175" fontId="16" fillId="0" borderId="18" xfId="0" applyNumberFormat="1" applyFont="1" applyBorder="1"/>
    <xf numFmtId="175" fontId="16" fillId="0" borderId="19" xfId="0" applyNumberFormat="1" applyFont="1" applyBorder="1"/>
    <xf numFmtId="175" fontId="16" fillId="0" borderId="20" xfId="0" applyNumberFormat="1" applyFont="1" applyBorder="1"/>
    <xf numFmtId="177" fontId="0" fillId="8" borderId="13" xfId="0" applyNumberFormat="1" applyFill="1" applyBorder="1" applyAlignment="1">
      <alignment horizontal="center"/>
    </xf>
    <xf numFmtId="0" fontId="0" fillId="8" borderId="8" xfId="0" applyFill="1" applyBorder="1" applyAlignment="1">
      <alignment horizontal="center"/>
    </xf>
    <xf numFmtId="177" fontId="0" fillId="8" borderId="14" xfId="0" applyNumberFormat="1" applyFill="1" applyBorder="1" applyAlignment="1">
      <alignment horizontal="center"/>
    </xf>
    <xf numFmtId="0" fontId="0" fillId="8" borderId="5" xfId="0" applyFill="1" applyBorder="1" applyAlignment="1">
      <alignment horizontal="center"/>
    </xf>
    <xf numFmtId="2" fontId="0" fillId="7" borderId="32" xfId="0" applyNumberFormat="1" applyFill="1" applyBorder="1" applyAlignment="1">
      <alignment horizontal="center"/>
    </xf>
    <xf numFmtId="4" fontId="6" fillId="0" borderId="40" xfId="0" applyNumberFormat="1" applyFont="1" applyBorder="1" applyAlignment="1">
      <alignment horizontal="left"/>
    </xf>
    <xf numFmtId="4" fontId="1" fillId="0" borderId="38" xfId="0" applyNumberFormat="1" applyFont="1" applyBorder="1" applyAlignment="1">
      <alignment horizontal="center"/>
    </xf>
    <xf numFmtId="4" fontId="6" fillId="0" borderId="38" xfId="0" applyNumberFormat="1" applyFont="1" applyBorder="1" applyAlignment="1">
      <alignment horizontal="center"/>
    </xf>
    <xf numFmtId="4" fontId="6" fillId="0" borderId="38" xfId="0" applyNumberFormat="1" applyFont="1" applyBorder="1" applyAlignment="1">
      <alignment horizontal="left" indent="1"/>
    </xf>
    <xf numFmtId="4" fontId="6" fillId="0" borderId="42" xfId="0" applyNumberFormat="1" applyFont="1" applyBorder="1"/>
    <xf numFmtId="4" fontId="6" fillId="0" borderId="36" xfId="0" applyNumberFormat="1" applyFont="1" applyBorder="1" applyAlignment="1">
      <alignment horizontal="left"/>
    </xf>
    <xf numFmtId="4" fontId="1" fillId="0" borderId="0" xfId="0" applyNumberFormat="1" applyFont="1" applyAlignment="1">
      <alignment horizontal="center"/>
    </xf>
    <xf numFmtId="4" fontId="6" fillId="0" borderId="0" xfId="0" applyNumberFormat="1" applyFont="1" applyAlignment="1">
      <alignment horizontal="center"/>
    </xf>
    <xf numFmtId="4" fontId="6" fillId="0" borderId="0" xfId="0" applyNumberFormat="1" applyFont="1" applyAlignment="1">
      <alignment horizontal="left" indent="1"/>
    </xf>
    <xf numFmtId="4" fontId="6" fillId="0" borderId="6" xfId="0" applyNumberFormat="1" applyFont="1" applyBorder="1"/>
    <xf numFmtId="4" fontId="6" fillId="0" borderId="36" xfId="0" applyNumberFormat="1" applyFont="1" applyBorder="1" applyAlignment="1">
      <alignment horizontal="left" indent="1"/>
    </xf>
    <xf numFmtId="4" fontId="0" fillId="0" borderId="36" xfId="0" applyNumberFormat="1" applyBorder="1" applyAlignment="1">
      <alignment horizontal="left"/>
    </xf>
    <xf numFmtId="4" fontId="0" fillId="0" borderId="36" xfId="0" applyNumberFormat="1" applyBorder="1"/>
    <xf numFmtId="4" fontId="0" fillId="0" borderId="6" xfId="0" applyNumberFormat="1" applyBorder="1"/>
    <xf numFmtId="4" fontId="6" fillId="0" borderId="37" xfId="0" applyNumberFormat="1" applyFont="1" applyBorder="1"/>
    <xf numFmtId="4" fontId="6" fillId="0" borderId="39" xfId="0" applyNumberFormat="1" applyFont="1" applyBorder="1" applyAlignment="1">
      <alignment horizontal="center"/>
    </xf>
    <xf numFmtId="176" fontId="6" fillId="0" borderId="39" xfId="0" applyNumberFormat="1" applyFont="1" applyBorder="1" applyAlignment="1">
      <alignment horizontal="center"/>
    </xf>
    <xf numFmtId="176" fontId="6" fillId="0" borderId="29" xfId="0" applyNumberFormat="1" applyFont="1" applyBorder="1"/>
    <xf numFmtId="4" fontId="6" fillId="0" borderId="40" xfId="0" applyNumberFormat="1" applyFont="1" applyBorder="1" applyAlignment="1">
      <alignment horizontal="center"/>
    </xf>
    <xf numFmtId="4" fontId="6" fillId="0" borderId="38" xfId="0" applyNumberFormat="1" applyFont="1" applyBorder="1"/>
    <xf numFmtId="4" fontId="6" fillId="0" borderId="36" xfId="0" applyNumberFormat="1" applyFont="1" applyBorder="1" applyAlignment="1">
      <alignment horizontal="center"/>
    </xf>
    <xf numFmtId="4" fontId="6" fillId="0" borderId="36" xfId="0" applyNumberFormat="1" applyFont="1" applyBorder="1"/>
    <xf numFmtId="172" fontId="7" fillId="0" borderId="37" xfId="0" applyNumberFormat="1" applyFont="1" applyBorder="1" applyAlignment="1">
      <alignment horizontal="left"/>
    </xf>
    <xf numFmtId="4" fontId="6" fillId="0" borderId="39" xfId="0" applyNumberFormat="1" applyFont="1" applyBorder="1"/>
    <xf numFmtId="4" fontId="6" fillId="0" borderId="29" xfId="0" applyNumberFormat="1" applyFont="1" applyBorder="1"/>
    <xf numFmtId="4" fontId="1" fillId="0" borderId="36" xfId="0" applyNumberFormat="1" applyFont="1" applyBorder="1" applyAlignment="1">
      <alignment horizontal="right"/>
    </xf>
    <xf numFmtId="2" fontId="0" fillId="7" borderId="30" xfId="0" applyNumberFormat="1" applyFill="1" applyBorder="1" applyAlignment="1">
      <alignment horizontal="center"/>
    </xf>
    <xf numFmtId="2" fontId="0" fillId="0" borderId="24" xfId="0" applyNumberFormat="1" applyBorder="1" applyAlignment="1">
      <alignment horizontal="center"/>
    </xf>
    <xf numFmtId="4" fontId="6" fillId="10" borderId="0" xfId="0" applyNumberFormat="1" applyFont="1" applyFill="1" applyAlignment="1">
      <alignment horizontal="center"/>
    </xf>
    <xf numFmtId="10" fontId="0" fillId="10" borderId="0" xfId="6" applyNumberFormat="1" applyFont="1" applyFill="1" applyBorder="1" applyAlignment="1">
      <alignment horizontal="center"/>
    </xf>
    <xf numFmtId="165" fontId="0" fillId="0" borderId="0" xfId="0" applyNumberFormat="1"/>
    <xf numFmtId="0" fontId="1" fillId="0" borderId="0" xfId="0" applyFont="1" applyAlignment="1">
      <alignment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8" fillId="5" borderId="15" xfId="0" applyFont="1" applyFill="1" applyBorder="1" applyAlignment="1">
      <alignment horizontal="center" vertical="center"/>
    </xf>
    <xf numFmtId="0" fontId="28" fillId="5" borderId="16" xfId="0" applyFont="1" applyFill="1" applyBorder="1" applyAlignment="1">
      <alignment horizontal="center" vertical="center"/>
    </xf>
    <xf numFmtId="0" fontId="28" fillId="5" borderId="9" xfId="0" applyFont="1" applyFill="1" applyBorder="1" applyAlignment="1">
      <alignment horizontal="center" vertical="center"/>
    </xf>
    <xf numFmtId="0" fontId="14" fillId="0" borderId="10" xfId="0" applyFont="1" applyBorder="1" applyAlignment="1">
      <alignment horizontal="center" wrapText="1"/>
    </xf>
    <xf numFmtId="0" fontId="14" fillId="0" borderId="11" xfId="0" applyFont="1" applyBorder="1" applyAlignment="1">
      <alignment horizontal="center" wrapText="1"/>
    </xf>
    <xf numFmtId="0" fontId="7" fillId="0" borderId="0" xfId="0" applyFont="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5" xfId="0" applyFont="1" applyBorder="1" applyAlignment="1">
      <alignment horizontal="center" vertical="center" wrapText="1"/>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17"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0" xfId="0" applyFont="1" applyFill="1" applyAlignment="1">
      <alignment horizontal="center" vertical="center"/>
    </xf>
    <xf numFmtId="0" fontId="14" fillId="2" borderId="15" xfId="0" applyFont="1" applyFill="1" applyBorder="1" applyAlignment="1">
      <alignment horizontal="center"/>
    </xf>
    <xf numFmtId="0" fontId="14" fillId="2" borderId="9" xfId="0" applyFont="1" applyFill="1" applyBorder="1" applyAlignment="1">
      <alignment horizontal="center"/>
    </xf>
    <xf numFmtId="173" fontId="22" fillId="4" borderId="22" xfId="0" applyNumberFormat="1" applyFont="1" applyFill="1" applyBorder="1" applyAlignment="1">
      <alignment horizontal="center" vertical="center"/>
    </xf>
    <xf numFmtId="0" fontId="7" fillId="2" borderId="14" xfId="0" applyFont="1" applyFill="1" applyBorder="1" applyAlignment="1">
      <alignment horizontal="center"/>
    </xf>
    <xf numFmtId="0" fontId="7" fillId="2" borderId="22" xfId="0" applyFont="1" applyFill="1" applyBorder="1" applyAlignment="1">
      <alignment horizontal="center"/>
    </xf>
    <xf numFmtId="0" fontId="7" fillId="2" borderId="5" xfId="0" applyFont="1" applyFill="1" applyBorder="1" applyAlignment="1">
      <alignment horizontal="center"/>
    </xf>
    <xf numFmtId="0" fontId="7" fillId="4" borderId="14" xfId="0" applyFont="1" applyFill="1" applyBorder="1" applyAlignment="1">
      <alignment horizontal="center"/>
    </xf>
    <xf numFmtId="0" fontId="7" fillId="4" borderId="22" xfId="0" applyFont="1" applyFill="1" applyBorder="1" applyAlignment="1">
      <alignment horizontal="center"/>
    </xf>
    <xf numFmtId="0" fontId="7" fillId="4" borderId="5" xfId="0" applyFont="1" applyFill="1" applyBorder="1" applyAlignment="1">
      <alignment horizontal="center"/>
    </xf>
    <xf numFmtId="0" fontId="14" fillId="0" borderId="1" xfId="0" applyFont="1" applyBorder="1" applyAlignment="1">
      <alignment horizontal="center" vertical="center"/>
    </xf>
    <xf numFmtId="0" fontId="14" fillId="3" borderId="3" xfId="0" applyFont="1" applyFill="1" applyBorder="1" applyAlignment="1">
      <alignment horizontal="center" vertical="center"/>
    </xf>
    <xf numFmtId="0" fontId="14" fillId="3" borderId="1" xfId="0" applyFont="1" applyFill="1" applyBorder="1" applyAlignment="1">
      <alignment horizontal="center" vertical="center"/>
    </xf>
    <xf numFmtId="0" fontId="7" fillId="0" borderId="22" xfId="0" applyFont="1" applyBorder="1" applyAlignment="1">
      <alignment horizontal="center"/>
    </xf>
    <xf numFmtId="0" fontId="23" fillId="6" borderId="8" xfId="0" applyFont="1" applyFill="1" applyBorder="1" applyAlignment="1">
      <alignment horizontal="center" vertical="center"/>
    </xf>
    <xf numFmtId="0" fontId="23" fillId="6" borderId="7" xfId="0" applyFont="1" applyFill="1" applyBorder="1" applyAlignment="1">
      <alignment horizontal="center" vertical="center"/>
    </xf>
    <xf numFmtId="0" fontId="21" fillId="4" borderId="14" xfId="0" applyFont="1" applyFill="1" applyBorder="1" applyAlignment="1">
      <alignment horizontal="center"/>
    </xf>
    <xf numFmtId="0" fontId="21" fillId="4" borderId="22" xfId="0" applyFont="1" applyFill="1" applyBorder="1" applyAlignment="1">
      <alignment horizontal="center"/>
    </xf>
    <xf numFmtId="4" fontId="7" fillId="9" borderId="26" xfId="0" applyNumberFormat="1" applyFont="1" applyFill="1" applyBorder="1" applyAlignment="1">
      <alignment horizontal="center"/>
    </xf>
    <xf numFmtId="4" fontId="7" fillId="9" borderId="25" xfId="0" applyNumberFormat="1" applyFont="1" applyFill="1" applyBorder="1" applyAlignment="1">
      <alignment horizontal="center"/>
    </xf>
    <xf numFmtId="4" fontId="7" fillId="9" borderId="21" xfId="0" applyNumberFormat="1" applyFont="1" applyFill="1" applyBorder="1" applyAlignment="1">
      <alignment horizontal="center"/>
    </xf>
    <xf numFmtId="3" fontId="7" fillId="9" borderId="26" xfId="0" applyNumberFormat="1" applyFont="1" applyFill="1" applyBorder="1" applyAlignment="1">
      <alignment horizontal="center"/>
    </xf>
    <xf numFmtId="3" fontId="7" fillId="9" borderId="25" xfId="0" applyNumberFormat="1" applyFont="1" applyFill="1" applyBorder="1" applyAlignment="1">
      <alignment horizontal="center"/>
    </xf>
    <xf numFmtId="3" fontId="7" fillId="9" borderId="21" xfId="0" applyNumberFormat="1" applyFont="1" applyFill="1" applyBorder="1" applyAlignment="1">
      <alignment horizontal="center"/>
    </xf>
    <xf numFmtId="4" fontId="7" fillId="0" borderId="0" xfId="0" applyNumberFormat="1" applyFont="1" applyAlignment="1">
      <alignment horizontal="center"/>
    </xf>
    <xf numFmtId="0" fontId="2" fillId="0" borderId="0" xfId="0" applyFont="1" applyAlignment="1">
      <alignment horizontal="left" wrapText="1"/>
    </xf>
    <xf numFmtId="0" fontId="36" fillId="0" borderId="0" xfId="0" applyFont="1" applyAlignment="1">
      <alignment horizontal="center" vertical="center" wrapText="1"/>
    </xf>
    <xf numFmtId="0" fontId="36" fillId="11" borderId="43" xfId="0" applyFont="1" applyFill="1" applyBorder="1" applyAlignment="1">
      <alignment horizontal="center" vertical="center" wrapText="1"/>
    </xf>
    <xf numFmtId="0" fontId="2" fillId="0" borderId="43" xfId="0" applyFont="1" applyBorder="1" applyAlignment="1">
      <alignment wrapText="1"/>
    </xf>
    <xf numFmtId="10" fontId="2" fillId="0" borderId="43" xfId="6" applyNumberFormat="1" applyFont="1" applyFill="1" applyBorder="1" applyAlignment="1">
      <alignment horizontal="center" wrapText="1"/>
    </xf>
    <xf numFmtId="0" fontId="37" fillId="0" borderId="0" xfId="0" applyFont="1"/>
    <xf numFmtId="0" fontId="38" fillId="0" borderId="0" xfId="0" applyFont="1" applyAlignment="1">
      <alignment horizontal="center"/>
    </xf>
    <xf numFmtId="0" fontId="38" fillId="0" borderId="0" xfId="0" applyFont="1"/>
    <xf numFmtId="0" fontId="2" fillId="0" borderId="0" xfId="0" applyFont="1"/>
    <xf numFmtId="0" fontId="2" fillId="0" borderId="0" xfId="0" applyFont="1" applyAlignment="1">
      <alignment wrapText="1"/>
    </xf>
    <xf numFmtId="0" fontId="39" fillId="0" borderId="0" xfId="0" applyFont="1" applyAlignment="1">
      <alignment horizontal="justify" vertical="center" wrapText="1"/>
    </xf>
    <xf numFmtId="0" fontId="39" fillId="0" borderId="0" xfId="0" applyFont="1"/>
    <xf numFmtId="0" fontId="2" fillId="0" borderId="0" xfId="0" applyFont="1" applyAlignment="1">
      <alignment horizontal="left" wrapText="1"/>
    </xf>
    <xf numFmtId="0" fontId="39" fillId="0" borderId="0" xfId="0" applyFont="1" applyAlignment="1">
      <alignment horizontal="justify" vertical="center"/>
    </xf>
    <xf numFmtId="0" fontId="2" fillId="0" borderId="0" xfId="0" quotePrefix="1" applyFont="1" applyAlignment="1">
      <alignment horizontal="justify" vertical="center"/>
    </xf>
    <xf numFmtId="0" fontId="2" fillId="0" borderId="0" xfId="0" applyFont="1" applyAlignment="1">
      <alignment horizontal="center"/>
    </xf>
    <xf numFmtId="0" fontId="36" fillId="0" borderId="0" xfId="0" applyFont="1" applyAlignment="1">
      <alignment horizontal="left" wrapText="1"/>
    </xf>
  </cellXfs>
  <cellStyles count="11">
    <cellStyle name="Comma [0]" xfId="1" xr:uid="{00000000-0005-0000-0000-000000000000}"/>
    <cellStyle name="Comma_AOM94" xfId="2" xr:uid="{00000000-0005-0000-0000-000001000000}"/>
    <cellStyle name="Currency [0]" xfId="3" xr:uid="{00000000-0005-0000-0000-000002000000}"/>
    <cellStyle name="Currency_Hoja1" xfId="4" xr:uid="{00000000-0005-0000-0000-000003000000}"/>
    <cellStyle name="Millares" xfId="5" builtinId="3"/>
    <cellStyle name="Millares 2" xfId="9" xr:uid="{00000000-0005-0000-0000-000006000000}"/>
    <cellStyle name="Normal" xfId="0" builtinId="0"/>
    <cellStyle name="Normal 15" xfId="8" xr:uid="{00000000-0005-0000-0000-000008000000}"/>
    <cellStyle name="Normal 15 3" xfId="10" xr:uid="{00000000-0005-0000-0000-000009000000}"/>
    <cellStyle name="Normal 2" xfId="7" xr:uid="{00000000-0005-0000-0000-00000A000000}"/>
    <cellStyle name="Porcentaje" xfId="6" builtinId="5"/>
  </cellStyles>
  <dxfs count="3">
    <dxf>
      <fill>
        <patternFill>
          <bgColor indexed="43"/>
        </patternFill>
      </fill>
    </dxf>
    <dxf>
      <font>
        <condense val="0"/>
        <extend val="0"/>
        <color indexed="18"/>
      </font>
      <fill>
        <patternFill>
          <bgColor indexed="43"/>
        </patternFill>
      </fill>
    </dxf>
    <dxf>
      <fill>
        <patternFill>
          <bgColor indexed="43"/>
        </patternFill>
      </fill>
    </dxf>
  </dxfs>
  <tableStyles count="0" defaultTableStyle="TableStyleMedium9" defaultPivotStyle="PivotStyleLight16"/>
  <colors>
    <mruColors>
      <color rgb="FF008A3E"/>
      <color rgb="FF29B96E"/>
      <color rgb="FFFFFF99"/>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400050</xdr:colOff>
      <xdr:row>32</xdr:row>
      <xdr:rowOff>0</xdr:rowOff>
    </xdr:from>
    <xdr:to>
      <xdr:col>6</xdr:col>
      <xdr:colOff>676275</xdr:colOff>
      <xdr:row>32</xdr:row>
      <xdr:rowOff>0</xdr:rowOff>
    </xdr:to>
    <xdr:sp macro="" textlink="">
      <xdr:nvSpPr>
        <xdr:cNvPr id="310274" name="AutoShape 2">
          <a:extLst>
            <a:ext uri="{FF2B5EF4-FFF2-40B4-BE49-F238E27FC236}">
              <a16:creationId xmlns:a16="http://schemas.microsoft.com/office/drawing/2014/main" id="{00000000-0008-0000-0100-000002BC0400}"/>
            </a:ext>
          </a:extLst>
        </xdr:cNvPr>
        <xdr:cNvSpPr>
          <a:spLocks noChangeArrowheads="1"/>
        </xdr:cNvSpPr>
      </xdr:nvSpPr>
      <xdr:spPr bwMode="auto">
        <a:xfrm>
          <a:off x="3028950" y="5857875"/>
          <a:ext cx="2733675" cy="0"/>
        </a:xfrm>
        <a:prstGeom prst="wedgeRectCallout">
          <a:avLst>
            <a:gd name="adj1" fmla="val -103403"/>
            <a:gd name="adj2" fmla="val 88889"/>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es-CO" sz="1000" b="0" i="0" strike="noStrike">
              <a:solidFill>
                <a:srgbClr val="000000"/>
              </a:solidFill>
              <a:latin typeface="Arial"/>
              <a:cs typeface="Arial"/>
            </a:rPr>
            <a:t>El descuento terminó en dic-2001. Se igualó al Dt del mercado regulado sin descuento. </a:t>
          </a:r>
        </a:p>
      </xdr:txBody>
    </xdr:sp>
    <xdr:clientData/>
  </xdr:twoCellAnchor>
  <xdr:twoCellAnchor>
    <xdr:from>
      <xdr:col>4</xdr:col>
      <xdr:colOff>9525</xdr:colOff>
      <xdr:row>32</xdr:row>
      <xdr:rowOff>0</xdr:rowOff>
    </xdr:from>
    <xdr:to>
      <xdr:col>4</xdr:col>
      <xdr:colOff>676275</xdr:colOff>
      <xdr:row>32</xdr:row>
      <xdr:rowOff>0</xdr:rowOff>
    </xdr:to>
    <xdr:sp macro="" textlink="">
      <xdr:nvSpPr>
        <xdr:cNvPr id="311185" name="AutoShape 3">
          <a:extLst>
            <a:ext uri="{FF2B5EF4-FFF2-40B4-BE49-F238E27FC236}">
              <a16:creationId xmlns:a16="http://schemas.microsoft.com/office/drawing/2014/main" id="{00000000-0008-0000-0100-000091BF0400}"/>
            </a:ext>
          </a:extLst>
        </xdr:cNvPr>
        <xdr:cNvSpPr>
          <a:spLocks/>
        </xdr:cNvSpPr>
      </xdr:nvSpPr>
      <xdr:spPr bwMode="auto">
        <a:xfrm>
          <a:off x="3419475" y="5857875"/>
          <a:ext cx="6667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781050</xdr:colOff>
      <xdr:row>32</xdr:row>
      <xdr:rowOff>0</xdr:rowOff>
    </xdr:from>
    <xdr:to>
      <xdr:col>7</xdr:col>
      <xdr:colOff>180975</xdr:colOff>
      <xdr:row>32</xdr:row>
      <xdr:rowOff>0</xdr:rowOff>
    </xdr:to>
    <xdr:sp macro="" textlink="">
      <xdr:nvSpPr>
        <xdr:cNvPr id="310276" name="Text Box 4">
          <a:extLst>
            <a:ext uri="{FF2B5EF4-FFF2-40B4-BE49-F238E27FC236}">
              <a16:creationId xmlns:a16="http://schemas.microsoft.com/office/drawing/2014/main" id="{00000000-0008-0000-0100-000004BC0400}"/>
            </a:ext>
          </a:extLst>
        </xdr:cNvPr>
        <xdr:cNvSpPr txBox="1">
          <a:spLocks noChangeArrowheads="1"/>
        </xdr:cNvSpPr>
      </xdr:nvSpPr>
      <xdr:spPr bwMode="auto">
        <a:xfrm>
          <a:off x="4191000" y="5857875"/>
          <a:ext cx="1857375" cy="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es-CO" sz="1000" b="0" i="0" strike="noStrike">
              <a:solidFill>
                <a:srgbClr val="000000"/>
              </a:solidFill>
              <a:latin typeface="Arial"/>
              <a:cs typeface="Arial"/>
            </a:rPr>
            <a:t>El Dt, el cargo fijo y el cargo variable se asimilaron al sector no residencial sin descuento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pageSetUpPr fitToPage="1"/>
  </sheetPr>
  <dimension ref="A1:R69"/>
  <sheetViews>
    <sheetView zoomScaleNormal="100" workbookViewId="0">
      <selection activeCell="C5" sqref="C5"/>
    </sheetView>
  </sheetViews>
  <sheetFormatPr baseColWidth="10" defaultColWidth="11.42578125" defaultRowHeight="12.75" outlineLevelRow="1" x14ac:dyDescent="0.2"/>
  <cols>
    <col min="1" max="1" width="14.42578125" customWidth="1"/>
    <col min="2" max="3" width="13.28515625" customWidth="1"/>
    <col min="4" max="4" width="15" customWidth="1"/>
    <col min="5" max="5" width="13.42578125" customWidth="1"/>
    <col min="6" max="7" width="11.7109375" customWidth="1"/>
    <col min="8" max="8" width="16.5703125" customWidth="1"/>
    <col min="9" max="9" width="13.7109375" customWidth="1"/>
    <col min="10" max="10" width="14.28515625" customWidth="1"/>
    <col min="11" max="11" width="11.28515625" customWidth="1"/>
    <col min="12" max="12" width="12.42578125" customWidth="1"/>
    <col min="13" max="13" width="11.28515625" customWidth="1"/>
    <col min="14" max="15" width="12.42578125" customWidth="1"/>
    <col min="16" max="16" width="11.5703125" bestFit="1" customWidth="1"/>
    <col min="18" max="18" width="11.5703125" bestFit="1" customWidth="1"/>
  </cols>
  <sheetData>
    <row r="1" spans="1:17" ht="16.5" customHeight="1" x14ac:dyDescent="0.2">
      <c r="A1" s="168" t="s">
        <v>20</v>
      </c>
      <c r="B1" s="169"/>
      <c r="C1" s="169"/>
      <c r="D1" s="169"/>
      <c r="E1" s="169"/>
      <c r="F1" s="169"/>
      <c r="G1" s="169"/>
      <c r="H1" s="169"/>
      <c r="I1" s="169"/>
      <c r="J1" s="185"/>
      <c r="K1" s="22"/>
      <c r="L1" s="55" t="s">
        <v>46</v>
      </c>
      <c r="M1" s="55">
        <f>ROUND(1/0.3048^3/1000,8)</f>
        <v>3.5314669999999999E-2</v>
      </c>
      <c r="N1" s="22"/>
      <c r="O1" s="22"/>
      <c r="P1" s="22"/>
      <c r="Q1" s="22"/>
    </row>
    <row r="2" spans="1:17" ht="16.5" customHeight="1" x14ac:dyDescent="0.2">
      <c r="A2" s="170" t="s">
        <v>103</v>
      </c>
      <c r="B2" s="171"/>
      <c r="C2" s="171"/>
      <c r="D2" s="171"/>
      <c r="E2" s="171"/>
      <c r="F2" s="171"/>
      <c r="G2" s="171"/>
      <c r="H2" s="171"/>
      <c r="I2" s="171"/>
      <c r="J2" s="186"/>
      <c r="K2" s="22"/>
      <c r="L2" s="22"/>
      <c r="M2" s="22"/>
      <c r="N2" s="22"/>
      <c r="O2" s="22"/>
      <c r="P2" s="22"/>
      <c r="Q2" s="22"/>
    </row>
    <row r="3" spans="1:17" s="23" customFormat="1" ht="16.5" customHeight="1" thickBot="1" x14ac:dyDescent="0.25">
      <c r="A3" s="187"/>
      <c r="B3" s="188"/>
      <c r="C3" s="188"/>
      <c r="D3" s="174" t="e">
        <f>#REF!</f>
        <v>#REF!</v>
      </c>
      <c r="E3" s="174"/>
      <c r="F3" s="174"/>
      <c r="G3" s="174"/>
      <c r="H3" s="43"/>
      <c r="I3" s="43"/>
      <c r="J3" s="44"/>
    </row>
    <row r="4" spans="1:17" ht="6" customHeight="1" x14ac:dyDescent="0.2">
      <c r="F4" s="8"/>
      <c r="G4" s="8"/>
      <c r="H4" s="9"/>
    </row>
    <row r="5" spans="1:17" x14ac:dyDescent="0.2">
      <c r="A5" s="18" t="s">
        <v>30</v>
      </c>
      <c r="B5" s="30" t="e">
        <f>#REF!</f>
        <v>#REF!</v>
      </c>
      <c r="C5" s="26"/>
      <c r="E5" s="18" t="s">
        <v>54</v>
      </c>
      <c r="F5" s="32" t="e">
        <v>#N/A</v>
      </c>
      <c r="G5" s="63" t="s">
        <v>55</v>
      </c>
      <c r="I5" s="98" t="s">
        <v>11</v>
      </c>
      <c r="K5" s="97" t="s">
        <v>94</v>
      </c>
      <c r="L5" s="98" t="s">
        <v>11</v>
      </c>
    </row>
    <row r="6" spans="1:17" ht="14.25" x14ac:dyDescent="0.2">
      <c r="A6" s="18" t="s">
        <v>31</v>
      </c>
      <c r="B6" s="30" t="e">
        <f>EDATE(B5,-1)</f>
        <v>#REF!</v>
      </c>
      <c r="C6" s="26"/>
      <c r="E6" s="18" t="s">
        <v>10</v>
      </c>
      <c r="F6" s="57" t="e">
        <v>#N/A</v>
      </c>
      <c r="G6" s="63" t="s">
        <v>44</v>
      </c>
      <c r="H6" s="97" t="s">
        <v>90</v>
      </c>
      <c r="I6" s="29" t="e">
        <v>#N/A</v>
      </c>
      <c r="K6" s="97" t="s">
        <v>22</v>
      </c>
      <c r="L6" s="29">
        <v>1429.69</v>
      </c>
    </row>
    <row r="7" spans="1:17" x14ac:dyDescent="0.2">
      <c r="A7" s="18" t="s">
        <v>45</v>
      </c>
      <c r="B7" s="29">
        <v>2844.14</v>
      </c>
      <c r="C7" s="25" t="e">
        <f>EOMONTH(B6,0)</f>
        <v>#REF!</v>
      </c>
      <c r="E7" s="18" t="s">
        <v>1</v>
      </c>
      <c r="F7" s="32" t="e">
        <v>#N/A</v>
      </c>
      <c r="G7" s="63" t="s">
        <v>56</v>
      </c>
    </row>
    <row r="8" spans="1:17" x14ac:dyDescent="0.2">
      <c r="A8" s="18"/>
      <c r="B8" s="31"/>
      <c r="E8" s="18" t="s">
        <v>51</v>
      </c>
      <c r="F8" s="33" t="e">
        <v>#N/A</v>
      </c>
      <c r="G8" s="63" t="s">
        <v>9</v>
      </c>
    </row>
    <row r="9" spans="1:17" ht="6.75" customHeight="1" thickBot="1" x14ac:dyDescent="0.25"/>
    <row r="10" spans="1:17" ht="15" customHeight="1" thickBot="1" x14ac:dyDescent="0.25">
      <c r="A10" s="152" t="s">
        <v>43</v>
      </c>
      <c r="B10" s="153"/>
      <c r="C10" s="153"/>
      <c r="D10" s="153"/>
      <c r="E10" s="153"/>
      <c r="F10" s="153"/>
      <c r="G10" s="153"/>
      <c r="H10" s="153"/>
      <c r="I10" s="153"/>
      <c r="J10" s="154"/>
      <c r="L10" s="184" t="s">
        <v>93</v>
      </c>
      <c r="M10" s="184"/>
    </row>
    <row r="11" spans="1:17" ht="13.5" x14ac:dyDescent="0.25">
      <c r="A11" s="45" t="s">
        <v>75</v>
      </c>
      <c r="B11" s="45" t="s">
        <v>40</v>
      </c>
      <c r="C11" s="45" t="s">
        <v>41</v>
      </c>
      <c r="D11" s="45" t="s">
        <v>32</v>
      </c>
      <c r="E11" s="46" t="s">
        <v>33</v>
      </c>
      <c r="F11" s="47" t="s">
        <v>34</v>
      </c>
      <c r="G11" s="47" t="s">
        <v>35</v>
      </c>
      <c r="H11" s="47" t="s">
        <v>42</v>
      </c>
      <c r="I11" s="45" t="s">
        <v>36</v>
      </c>
      <c r="J11" s="47" t="s">
        <v>37</v>
      </c>
      <c r="L11" s="45" t="s">
        <v>36</v>
      </c>
      <c r="M11" s="47" t="s">
        <v>37</v>
      </c>
    </row>
    <row r="12" spans="1:17" ht="16.5" customHeight="1" thickBot="1" x14ac:dyDescent="0.3">
      <c r="A12" s="58"/>
      <c r="B12" s="48" t="s">
        <v>21</v>
      </c>
      <c r="C12" s="48" t="s">
        <v>21</v>
      </c>
      <c r="D12" s="48" t="s">
        <v>21</v>
      </c>
      <c r="E12" s="62" t="s">
        <v>53</v>
      </c>
      <c r="F12" s="48" t="s">
        <v>21</v>
      </c>
      <c r="G12" s="49" t="s">
        <v>22</v>
      </c>
      <c r="H12" s="49" t="s">
        <v>22</v>
      </c>
      <c r="I12" s="50" t="s">
        <v>21</v>
      </c>
      <c r="J12" s="51" t="s">
        <v>22</v>
      </c>
      <c r="L12" s="50" t="s">
        <v>21</v>
      </c>
      <c r="M12" s="51" t="s">
        <v>22</v>
      </c>
    </row>
    <row r="13" spans="1:17" ht="14.25" customHeight="1" x14ac:dyDescent="0.2">
      <c r="A13" s="52" t="s">
        <v>39</v>
      </c>
      <c r="B13" s="34" t="e">
        <f>ROUND(G_USD*FacConv*TRM*Poder_calorífico,2)</f>
        <v>#N/A</v>
      </c>
      <c r="C13" s="34" t="e">
        <f>ROUND(T_USD*FacConv*TRM,2)</f>
        <v>#N/A</v>
      </c>
      <c r="D13" s="34" t="e">
        <v>#N/A</v>
      </c>
      <c r="E13" s="34">
        <v>0</v>
      </c>
      <c r="F13" s="34" t="e">
        <f>(1-E13)*D13</f>
        <v>#N/A</v>
      </c>
      <c r="G13" s="34" t="e">
        <f t="shared" ref="G13:G19" si="0">E13*D13</f>
        <v>#N/A</v>
      </c>
      <c r="H13" s="34">
        <v>1429.69</v>
      </c>
      <c r="I13" s="34" t="e">
        <f t="shared" ref="I13:I16" si="1">ROUND((B13+C13)/(1-Pérdidas)+F13,2)</f>
        <v>#N/A</v>
      </c>
      <c r="J13" s="34" t="e">
        <f t="shared" ref="J13:J16" si="2">ROUND(G13+H13,2)</f>
        <v>#N/A</v>
      </c>
      <c r="K13" s="106"/>
      <c r="L13" s="107" t="e">
        <f t="shared" ref="L13:L16" si="3">(B13+C13)/(1-Pérdidas)+D26</f>
        <v>#N/A</v>
      </c>
      <c r="M13" s="108" t="e">
        <f>J13</f>
        <v>#N/A</v>
      </c>
    </row>
    <row r="14" spans="1:17" ht="14.25" customHeight="1" x14ac:dyDescent="0.2">
      <c r="A14" s="53" t="s">
        <v>23</v>
      </c>
      <c r="B14" s="35" t="e">
        <f>B$13</f>
        <v>#N/A</v>
      </c>
      <c r="C14" s="35" t="e">
        <f>C$13</f>
        <v>#N/A</v>
      </c>
      <c r="D14" s="35" t="e">
        <v>#N/A</v>
      </c>
      <c r="E14" s="35">
        <v>0</v>
      </c>
      <c r="F14" s="35" t="e">
        <f t="shared" ref="F14:F19" si="4">(1-E14)*D14</f>
        <v>#N/A</v>
      </c>
      <c r="G14" s="35" t="e">
        <f t="shared" si="0"/>
        <v>#N/A</v>
      </c>
      <c r="H14" s="35">
        <f>H$13</f>
        <v>1429.69</v>
      </c>
      <c r="I14" s="35" t="e">
        <f t="shared" si="1"/>
        <v>#N/A</v>
      </c>
      <c r="J14" s="35" t="e">
        <f t="shared" si="2"/>
        <v>#N/A</v>
      </c>
      <c r="K14" s="106"/>
      <c r="L14" s="109" t="e">
        <f t="shared" si="3"/>
        <v>#N/A</v>
      </c>
      <c r="M14" s="110" t="e">
        <f t="shared" ref="M14:M16" si="5">J14</f>
        <v>#N/A</v>
      </c>
    </row>
    <row r="15" spans="1:17" ht="14.25" customHeight="1" x14ac:dyDescent="0.2">
      <c r="A15" s="53" t="s">
        <v>24</v>
      </c>
      <c r="B15" s="35" t="e">
        <f t="shared" ref="B15:C16" si="6">B$13</f>
        <v>#N/A</v>
      </c>
      <c r="C15" s="35" t="e">
        <f t="shared" si="6"/>
        <v>#N/A</v>
      </c>
      <c r="D15" s="35" t="e">
        <v>#N/A</v>
      </c>
      <c r="E15" s="35">
        <v>0</v>
      </c>
      <c r="F15" s="35" t="e">
        <f t="shared" si="4"/>
        <v>#N/A</v>
      </c>
      <c r="G15" s="35" t="e">
        <f t="shared" si="0"/>
        <v>#N/A</v>
      </c>
      <c r="H15" s="35">
        <f t="shared" ref="H15:H16" si="7">H$13</f>
        <v>1429.69</v>
      </c>
      <c r="I15" s="35" t="e">
        <f t="shared" si="1"/>
        <v>#N/A</v>
      </c>
      <c r="J15" s="35" t="e">
        <f t="shared" si="2"/>
        <v>#N/A</v>
      </c>
      <c r="K15" s="106"/>
      <c r="L15" s="109" t="e">
        <f t="shared" si="3"/>
        <v>#N/A</v>
      </c>
      <c r="M15" s="110" t="e">
        <f t="shared" si="5"/>
        <v>#N/A</v>
      </c>
    </row>
    <row r="16" spans="1:17" ht="14.25" customHeight="1" x14ac:dyDescent="0.2">
      <c r="A16" s="53" t="s">
        <v>25</v>
      </c>
      <c r="B16" s="35" t="e">
        <f t="shared" si="6"/>
        <v>#N/A</v>
      </c>
      <c r="C16" s="35" t="e">
        <f t="shared" si="6"/>
        <v>#N/A</v>
      </c>
      <c r="D16" s="35" t="e">
        <v>#N/A</v>
      </c>
      <c r="E16" s="35">
        <v>0</v>
      </c>
      <c r="F16" s="35" t="e">
        <f t="shared" si="4"/>
        <v>#N/A</v>
      </c>
      <c r="G16" s="35" t="e">
        <f t="shared" si="0"/>
        <v>#N/A</v>
      </c>
      <c r="H16" s="35">
        <f t="shared" si="7"/>
        <v>1429.69</v>
      </c>
      <c r="I16" s="35" t="e">
        <f t="shared" si="1"/>
        <v>#N/A</v>
      </c>
      <c r="J16" s="35" t="e">
        <f t="shared" si="2"/>
        <v>#N/A</v>
      </c>
      <c r="K16" s="106"/>
      <c r="L16" s="109" t="e">
        <f t="shared" si="3"/>
        <v>#N/A</v>
      </c>
      <c r="M16" s="110" t="e">
        <f t="shared" si="5"/>
        <v>#N/A</v>
      </c>
    </row>
    <row r="17" spans="1:13" ht="14.25" customHeight="1" x14ac:dyDescent="0.2">
      <c r="A17" s="53" t="s">
        <v>26</v>
      </c>
      <c r="B17" s="35"/>
      <c r="C17" s="35"/>
      <c r="D17" s="35"/>
      <c r="E17" s="35"/>
      <c r="F17" s="35"/>
      <c r="G17" s="35"/>
      <c r="H17" s="35"/>
      <c r="I17" s="35"/>
      <c r="J17" s="35"/>
      <c r="K17" s="106"/>
      <c r="L17" s="109"/>
      <c r="M17" s="110"/>
    </row>
    <row r="18" spans="1:13" ht="14.25" customHeight="1" thickBot="1" x14ac:dyDescent="0.25">
      <c r="A18" s="53" t="s">
        <v>27</v>
      </c>
      <c r="B18" s="35"/>
      <c r="C18" s="35"/>
      <c r="D18" s="35"/>
      <c r="E18" s="35"/>
      <c r="F18" s="35"/>
      <c r="G18" s="35"/>
      <c r="H18" s="35"/>
      <c r="I18" s="35"/>
      <c r="J18" s="35"/>
      <c r="K18" s="106"/>
      <c r="L18" s="111"/>
      <c r="M18" s="112"/>
    </row>
    <row r="19" spans="1:13" ht="14.25" customHeight="1" thickBot="1" x14ac:dyDescent="0.25">
      <c r="A19" s="54" t="s">
        <v>28</v>
      </c>
      <c r="B19" s="36"/>
      <c r="C19" s="36"/>
      <c r="D19" s="36" t="e">
        <v>#N/A</v>
      </c>
      <c r="E19" s="36">
        <v>0</v>
      </c>
      <c r="F19" s="36" t="e">
        <f t="shared" si="4"/>
        <v>#N/A</v>
      </c>
      <c r="G19" s="37" t="e">
        <f t="shared" si="0"/>
        <v>#N/A</v>
      </c>
      <c r="H19" s="37"/>
      <c r="I19" s="36"/>
      <c r="J19" s="37"/>
    </row>
    <row r="20" spans="1:13" ht="10.5" customHeight="1" thickBot="1" x14ac:dyDescent="0.25">
      <c r="C20" s="27"/>
      <c r="D20" s="28"/>
      <c r="E20" s="28"/>
      <c r="F20" s="28"/>
      <c r="G20" s="28"/>
      <c r="H20" s="24"/>
      <c r="I20" s="24"/>
      <c r="J20" s="24"/>
    </row>
    <row r="21" spans="1:13" s="61" customFormat="1" ht="18" customHeight="1" thickBot="1" x14ac:dyDescent="0.25">
      <c r="A21" s="4" t="s">
        <v>52</v>
      </c>
      <c r="B21" s="59"/>
      <c r="C21" s="60" t="e">
        <v>#N/A</v>
      </c>
      <c r="E21" s="157"/>
      <c r="F21" s="157"/>
      <c r="G21" s="157"/>
      <c r="I21" s="98" t="s">
        <v>12</v>
      </c>
      <c r="K21" s="97" t="s">
        <v>94</v>
      </c>
      <c r="L21" s="98" t="s">
        <v>11</v>
      </c>
    </row>
    <row r="22" spans="1:13" ht="15" customHeight="1" thickBot="1" x14ac:dyDescent="0.25">
      <c r="A22" s="38"/>
      <c r="H22" s="97" t="s">
        <v>90</v>
      </c>
      <c r="I22" s="29" t="e">
        <f>#REF!</f>
        <v>#REF!</v>
      </c>
      <c r="J22" t="s">
        <v>105</v>
      </c>
      <c r="K22" s="97" t="s">
        <v>22</v>
      </c>
      <c r="L22" s="29" t="e">
        <f>IF($C$21=1,L6,#REF!)</f>
        <v>#N/A</v>
      </c>
    </row>
    <row r="23" spans="1:13" ht="15" customHeight="1" thickBot="1" x14ac:dyDescent="0.25">
      <c r="A23" s="152" t="e">
        <f>IF(C21=1,"Costo Aplicado = Costo Calculado","Costo Aplicado = Costo del mes anterior")</f>
        <v>#N/A</v>
      </c>
      <c r="B23" s="153"/>
      <c r="C23" s="153"/>
      <c r="D23" s="153"/>
      <c r="E23" s="153"/>
      <c r="F23" s="153"/>
      <c r="G23" s="153"/>
      <c r="H23" s="153"/>
      <c r="I23" s="153"/>
      <c r="J23" s="154"/>
    </row>
    <row r="24" spans="1:13" ht="15" customHeight="1" x14ac:dyDescent="0.25">
      <c r="A24" s="45" t="s">
        <v>75</v>
      </c>
      <c r="B24" s="45" t="s">
        <v>40</v>
      </c>
      <c r="C24" s="45" t="s">
        <v>41</v>
      </c>
      <c r="D24" s="45" t="s">
        <v>32</v>
      </c>
      <c r="E24" s="46" t="s">
        <v>33</v>
      </c>
      <c r="F24" s="47" t="s">
        <v>34</v>
      </c>
      <c r="G24" s="47" t="s">
        <v>35</v>
      </c>
      <c r="H24" s="47" t="s">
        <v>42</v>
      </c>
      <c r="I24" s="45" t="s">
        <v>36</v>
      </c>
      <c r="J24" s="47" t="s">
        <v>37</v>
      </c>
      <c r="K24" s="45" t="s">
        <v>71</v>
      </c>
    </row>
    <row r="25" spans="1:13" ht="15" customHeight="1" thickBot="1" x14ac:dyDescent="0.3">
      <c r="A25" s="58"/>
      <c r="B25" s="48" t="s">
        <v>21</v>
      </c>
      <c r="C25" s="48" t="s">
        <v>21</v>
      </c>
      <c r="D25" s="48" t="s">
        <v>21</v>
      </c>
      <c r="E25" s="62" t="s">
        <v>38</v>
      </c>
      <c r="F25" s="48" t="s">
        <v>21</v>
      </c>
      <c r="G25" s="49" t="s">
        <v>22</v>
      </c>
      <c r="H25" s="49" t="s">
        <v>22</v>
      </c>
      <c r="I25" s="50" t="s">
        <v>21</v>
      </c>
      <c r="J25" s="51" t="s">
        <v>22</v>
      </c>
      <c r="K25" s="50" t="s">
        <v>21</v>
      </c>
    </row>
    <row r="26" spans="1:13" ht="15" customHeight="1" x14ac:dyDescent="0.2">
      <c r="A26" s="52" t="s">
        <v>39</v>
      </c>
      <c r="B26" s="34" t="e">
        <f>IF($C$21=1,B13,#REF!*(1-Pérdidas))</f>
        <v>#N/A</v>
      </c>
      <c r="C26" s="34" t="e">
        <f>IF($C$21=1,C13,#REF!*(1-Pérdidas))</f>
        <v>#N/A</v>
      </c>
      <c r="D26" s="104" t="e">
        <f>#REF!</f>
        <v>#REF!</v>
      </c>
      <c r="E26" s="34">
        <v>0</v>
      </c>
      <c r="F26" s="34" t="e">
        <f>(1-E26)*D26</f>
        <v>#REF!</v>
      </c>
      <c r="G26" s="34" t="e">
        <f t="shared" ref="G26:G32" si="8">E26*D26</f>
        <v>#REF!</v>
      </c>
      <c r="H26" s="34" t="e">
        <f>IF($C$21=1,H13,#REF!)</f>
        <v>#N/A</v>
      </c>
      <c r="I26" s="34" t="e">
        <f t="shared" ref="I26:I29" si="9">ROUND((B26+C26)/(1-$F$8)+F26,2)</f>
        <v>#N/A</v>
      </c>
      <c r="J26" s="34" t="e">
        <f t="shared" ref="J26:J29" si="10">ROUND(G26+H26,2)</f>
        <v>#REF!</v>
      </c>
      <c r="K26" s="34" t="e">
        <f t="shared" ref="K26:K29" si="11">I26*1.089</f>
        <v>#N/A</v>
      </c>
    </row>
    <row r="27" spans="1:13" ht="15" customHeight="1" x14ac:dyDescent="0.2">
      <c r="A27" s="53" t="s">
        <v>23</v>
      </c>
      <c r="B27" s="35" t="e">
        <f>B$26</f>
        <v>#N/A</v>
      </c>
      <c r="C27" s="35" t="e">
        <f>C$26</f>
        <v>#N/A</v>
      </c>
      <c r="D27" s="105" t="e">
        <f>#REF!</f>
        <v>#REF!</v>
      </c>
      <c r="E27" s="35">
        <v>0</v>
      </c>
      <c r="F27" s="35" t="e">
        <f t="shared" ref="F27:F32" si="12">(1-E27)*D27</f>
        <v>#REF!</v>
      </c>
      <c r="G27" s="35" t="e">
        <f t="shared" si="8"/>
        <v>#REF!</v>
      </c>
      <c r="H27" s="35" t="e">
        <f>H$26</f>
        <v>#N/A</v>
      </c>
      <c r="I27" s="35" t="e">
        <f t="shared" si="9"/>
        <v>#N/A</v>
      </c>
      <c r="J27" s="35" t="e">
        <f t="shared" si="10"/>
        <v>#REF!</v>
      </c>
      <c r="K27" s="35" t="e">
        <f t="shared" si="11"/>
        <v>#N/A</v>
      </c>
    </row>
    <row r="28" spans="1:13" ht="15" customHeight="1" x14ac:dyDescent="0.2">
      <c r="A28" s="53" t="s">
        <v>24</v>
      </c>
      <c r="B28" s="35" t="e">
        <f t="shared" ref="B28:C29" si="13">B$26</f>
        <v>#N/A</v>
      </c>
      <c r="C28" s="35" t="e">
        <f t="shared" si="13"/>
        <v>#N/A</v>
      </c>
      <c r="D28" s="105" t="e">
        <f>#REF!</f>
        <v>#REF!</v>
      </c>
      <c r="E28" s="35">
        <v>0</v>
      </c>
      <c r="F28" s="35" t="e">
        <f t="shared" si="12"/>
        <v>#REF!</v>
      </c>
      <c r="G28" s="35" t="e">
        <f t="shared" si="8"/>
        <v>#REF!</v>
      </c>
      <c r="H28" s="35" t="e">
        <f t="shared" ref="H28:H29" si="14">H$26</f>
        <v>#N/A</v>
      </c>
      <c r="I28" s="35" t="e">
        <f t="shared" si="9"/>
        <v>#N/A</v>
      </c>
      <c r="J28" s="35" t="e">
        <f t="shared" si="10"/>
        <v>#REF!</v>
      </c>
      <c r="K28" s="35" t="e">
        <f t="shared" si="11"/>
        <v>#N/A</v>
      </c>
    </row>
    <row r="29" spans="1:13" ht="15" customHeight="1" x14ac:dyDescent="0.2">
      <c r="A29" s="53" t="s">
        <v>25</v>
      </c>
      <c r="B29" s="35" t="e">
        <f t="shared" si="13"/>
        <v>#N/A</v>
      </c>
      <c r="C29" s="35" t="e">
        <f t="shared" si="13"/>
        <v>#N/A</v>
      </c>
      <c r="D29" s="105" t="e">
        <f>#REF!</f>
        <v>#REF!</v>
      </c>
      <c r="E29" s="35">
        <v>0</v>
      </c>
      <c r="F29" s="35" t="e">
        <f t="shared" si="12"/>
        <v>#REF!</v>
      </c>
      <c r="G29" s="35" t="e">
        <f t="shared" si="8"/>
        <v>#REF!</v>
      </c>
      <c r="H29" s="35" t="e">
        <f t="shared" si="14"/>
        <v>#N/A</v>
      </c>
      <c r="I29" s="35" t="e">
        <f t="shared" si="9"/>
        <v>#N/A</v>
      </c>
      <c r="J29" s="35" t="e">
        <f t="shared" si="10"/>
        <v>#REF!</v>
      </c>
      <c r="K29" s="35" t="e">
        <f t="shared" si="11"/>
        <v>#N/A</v>
      </c>
    </row>
    <row r="30" spans="1:13" ht="15" customHeight="1" x14ac:dyDescent="0.2">
      <c r="A30" s="53" t="s">
        <v>26</v>
      </c>
      <c r="B30" s="35"/>
      <c r="C30" s="35"/>
      <c r="D30" s="105"/>
      <c r="E30" s="35"/>
      <c r="F30" s="35"/>
      <c r="G30" s="35"/>
      <c r="H30" s="35"/>
      <c r="I30" s="35"/>
      <c r="J30" s="35"/>
      <c r="K30" s="35"/>
    </row>
    <row r="31" spans="1:13" ht="15" customHeight="1" x14ac:dyDescent="0.2">
      <c r="A31" s="53" t="s">
        <v>27</v>
      </c>
      <c r="B31" s="35"/>
      <c r="C31" s="35"/>
      <c r="D31" s="105"/>
      <c r="E31" s="35"/>
      <c r="F31" s="35"/>
      <c r="G31" s="35"/>
      <c r="H31" s="35"/>
      <c r="I31" s="35"/>
      <c r="J31" s="35"/>
      <c r="K31" s="35"/>
    </row>
    <row r="32" spans="1:13" ht="15" customHeight="1" thickBot="1" x14ac:dyDescent="0.25">
      <c r="A32" s="54" t="s">
        <v>28</v>
      </c>
      <c r="B32" s="36"/>
      <c r="C32" s="36"/>
      <c r="D32" s="36" t="e">
        <f>#REF!</f>
        <v>#REF!</v>
      </c>
      <c r="E32" s="36">
        <v>0</v>
      </c>
      <c r="F32" s="36" t="e">
        <f t="shared" si="12"/>
        <v>#REF!</v>
      </c>
      <c r="G32" s="36" t="e">
        <f t="shared" si="8"/>
        <v>#REF!</v>
      </c>
      <c r="H32" s="37"/>
      <c r="I32" s="36"/>
      <c r="J32" s="37"/>
      <c r="K32" s="37"/>
    </row>
    <row r="33" spans="1:18" ht="9.75" customHeight="1" x14ac:dyDescent="0.2">
      <c r="R33" s="1"/>
    </row>
    <row r="34" spans="1:18" x14ac:dyDescent="0.2">
      <c r="A34" s="2" t="s">
        <v>16</v>
      </c>
    </row>
    <row r="35" spans="1:18" ht="7.5" customHeight="1" thickBot="1" x14ac:dyDescent="0.25">
      <c r="A35" s="2"/>
    </row>
    <row r="36" spans="1:18" s="40" customFormat="1" ht="23.25" customHeight="1" x14ac:dyDescent="0.2">
      <c r="A36" s="155" t="s">
        <v>19</v>
      </c>
      <c r="B36" s="39" t="s">
        <v>18</v>
      </c>
      <c r="C36" s="150" t="s">
        <v>59</v>
      </c>
      <c r="D36" s="158" t="s">
        <v>65</v>
      </c>
      <c r="E36" s="160" t="s">
        <v>58</v>
      </c>
      <c r="F36" s="161"/>
      <c r="G36" s="69" t="s">
        <v>64</v>
      </c>
      <c r="H36" s="150" t="s">
        <v>61</v>
      </c>
      <c r="I36" s="150" t="s">
        <v>60</v>
      </c>
      <c r="J36" s="69" t="s">
        <v>62</v>
      </c>
    </row>
    <row r="37" spans="1:18" s="40" customFormat="1" ht="20.25" customHeight="1" thickBot="1" x14ac:dyDescent="0.25">
      <c r="A37" s="156"/>
      <c r="B37" s="41">
        <v>41609</v>
      </c>
      <c r="C37" s="151"/>
      <c r="D37" s="159"/>
      <c r="E37" s="162"/>
      <c r="F37" s="163"/>
      <c r="G37" s="41" t="s">
        <v>63</v>
      </c>
      <c r="H37" s="151"/>
      <c r="I37" s="151"/>
      <c r="J37" s="41" t="s">
        <v>63</v>
      </c>
    </row>
    <row r="38" spans="1:18" ht="15.75" x14ac:dyDescent="0.3">
      <c r="A38" s="10" t="s">
        <v>14</v>
      </c>
      <c r="B38" s="13">
        <v>503.99</v>
      </c>
      <c r="C38" s="144" t="e">
        <v>#N/A</v>
      </c>
      <c r="D38" s="17" t="e">
        <f>($I$26*C38+$J$26)/C38</f>
        <v>#N/A</v>
      </c>
      <c r="E38" s="113"/>
      <c r="F38" s="114"/>
      <c r="G38" s="145" t="e">
        <f>B38*B41</f>
        <v>#REF!</v>
      </c>
      <c r="H38" s="20" t="e">
        <f>1-G38/D38</f>
        <v>#REF!</v>
      </c>
      <c r="I38" s="67" t="e">
        <f>IF(H38&gt;60%,60%,ROUND(H38,4))</f>
        <v>#REF!</v>
      </c>
      <c r="J38" s="15" t="e">
        <f>ROUND(D38*(1-I38),2)</f>
        <v>#N/A</v>
      </c>
      <c r="L38" s="148"/>
    </row>
    <row r="39" spans="1:18" ht="16.5" thickBot="1" x14ac:dyDescent="0.35">
      <c r="A39" s="11" t="s">
        <v>15</v>
      </c>
      <c r="B39" s="14">
        <v>631.26</v>
      </c>
      <c r="C39" s="117" t="e">
        <v>#N/A</v>
      </c>
      <c r="D39" s="42" t="e">
        <f>($I$26*C39+$J$26)/C39</f>
        <v>#N/A</v>
      </c>
      <c r="E39" s="115"/>
      <c r="F39" s="116"/>
      <c r="G39" s="42" t="e">
        <f>B39*B41</f>
        <v>#REF!</v>
      </c>
      <c r="H39" s="21" t="e">
        <f>1-G39/D39</f>
        <v>#REF!</v>
      </c>
      <c r="I39" s="68" t="e">
        <f>IF(H39&gt;50%,50%,ROUND(H39,4))</f>
        <v>#REF!</v>
      </c>
      <c r="J39" s="16" t="e">
        <f>ROUND(D39*(1-I39),2)</f>
        <v>#N/A</v>
      </c>
      <c r="L39" s="148"/>
    </row>
    <row r="40" spans="1:18" ht="13.5" thickBot="1" x14ac:dyDescent="0.25">
      <c r="A40" s="12" t="s">
        <v>17</v>
      </c>
      <c r="B40" s="71" t="e">
        <f>B6</f>
        <v>#REF!</v>
      </c>
      <c r="C40" s="71" t="e">
        <f>B6</f>
        <v>#REF!</v>
      </c>
      <c r="E40" s="3"/>
      <c r="J40" s="70" t="e">
        <f>D3</f>
        <v>#REF!</v>
      </c>
    </row>
    <row r="41" spans="1:18" x14ac:dyDescent="0.2">
      <c r="A41" s="12" t="s">
        <v>57</v>
      </c>
      <c r="B41" s="72" t="e">
        <v>#REF!</v>
      </c>
    </row>
    <row r="42" spans="1:18" x14ac:dyDescent="0.2">
      <c r="A42" s="64"/>
      <c r="B42" s="66"/>
      <c r="C42" t="e">
        <f>(CONCATENATE("AñoMes Factura: "&amp;YEAR(C40),IF(MONTH(C40)&lt;10,"0",),MONTH(C40)))</f>
        <v>#REF!</v>
      </c>
    </row>
    <row r="43" spans="1:18" x14ac:dyDescent="0.2">
      <c r="A43" s="64"/>
      <c r="B43" s="66"/>
      <c r="C43" s="65"/>
    </row>
    <row r="44" spans="1:18" x14ac:dyDescent="0.2">
      <c r="A44" s="64"/>
      <c r="B44" s="66"/>
      <c r="C44" s="65"/>
    </row>
    <row r="45" spans="1:18" ht="13.5" thickBot="1" x14ac:dyDescent="0.25">
      <c r="A45" s="64"/>
      <c r="B45" s="66"/>
      <c r="C45" s="65"/>
    </row>
    <row r="46" spans="1:18" s="12" customFormat="1" ht="15" outlineLevel="1" x14ac:dyDescent="0.2">
      <c r="A46" s="168" t="s">
        <v>66</v>
      </c>
      <c r="B46" s="169"/>
      <c r="C46" s="169"/>
      <c r="D46" s="169"/>
      <c r="E46" s="169"/>
      <c r="F46" s="169"/>
      <c r="G46" s="169"/>
      <c r="H46" s="169"/>
      <c r="I46" s="169"/>
      <c r="J46" s="169"/>
      <c r="K46" s="169"/>
    </row>
    <row r="47" spans="1:18" s="12" customFormat="1" ht="15" outlineLevel="1" x14ac:dyDescent="0.2">
      <c r="A47" s="170" t="s">
        <v>86</v>
      </c>
      <c r="B47" s="171"/>
      <c r="C47" s="171"/>
      <c r="D47" s="171"/>
      <c r="E47" s="171"/>
      <c r="F47" s="171"/>
      <c r="G47" s="171"/>
      <c r="H47" s="171"/>
      <c r="I47" s="171"/>
      <c r="J47" s="171"/>
      <c r="K47" s="171"/>
    </row>
    <row r="48" spans="1:18" ht="13.5" outlineLevel="1" thickBot="1" x14ac:dyDescent="0.25">
      <c r="A48" s="93"/>
      <c r="B48" s="94"/>
      <c r="C48" s="94"/>
      <c r="D48" s="96"/>
      <c r="E48" s="174" t="e">
        <f>D3</f>
        <v>#REF!</v>
      </c>
      <c r="F48" s="174"/>
      <c r="G48" s="174"/>
      <c r="H48" s="96"/>
      <c r="I48" s="94"/>
      <c r="J48" s="94"/>
      <c r="K48" s="95"/>
    </row>
    <row r="49" spans="1:11" ht="13.5" outlineLevel="1" thickBot="1" x14ac:dyDescent="0.25">
      <c r="A49" s="12"/>
      <c r="B49" s="178" t="s">
        <v>76</v>
      </c>
      <c r="C49" s="179"/>
      <c r="D49" s="179"/>
      <c r="E49" s="179"/>
      <c r="F49" s="179"/>
      <c r="G49" s="180"/>
      <c r="H49" s="175" t="s">
        <v>77</v>
      </c>
      <c r="I49" s="176"/>
      <c r="J49" s="176"/>
      <c r="K49" s="177"/>
    </row>
    <row r="50" spans="1:11" ht="15" customHeight="1" outlineLevel="1" thickBot="1" x14ac:dyDescent="0.25">
      <c r="A50" s="158" t="s">
        <v>75</v>
      </c>
      <c r="B50" s="182" t="s">
        <v>42</v>
      </c>
      <c r="C50" s="164" t="s">
        <v>40</v>
      </c>
      <c r="D50" s="164" t="s">
        <v>41</v>
      </c>
      <c r="E50" s="164" t="s">
        <v>32</v>
      </c>
      <c r="F50" s="182" t="s">
        <v>74</v>
      </c>
      <c r="G50" s="164" t="s">
        <v>73</v>
      </c>
      <c r="H50" s="166" t="s">
        <v>8</v>
      </c>
      <c r="I50" s="172" t="s">
        <v>72</v>
      </c>
      <c r="J50" s="173"/>
      <c r="K50" s="99" t="s">
        <v>78</v>
      </c>
    </row>
    <row r="51" spans="1:11" ht="15" customHeight="1" outlineLevel="1" x14ac:dyDescent="0.2">
      <c r="A51" s="181"/>
      <c r="B51" s="183"/>
      <c r="C51" s="165"/>
      <c r="D51" s="165"/>
      <c r="E51" s="165"/>
      <c r="F51" s="183"/>
      <c r="G51" s="165"/>
      <c r="H51" s="167"/>
      <c r="I51" s="48" t="s">
        <v>81</v>
      </c>
      <c r="J51" s="48" t="s">
        <v>82</v>
      </c>
      <c r="K51" s="100" t="s">
        <v>79</v>
      </c>
    </row>
    <row r="52" spans="1:11" ht="15" customHeight="1" outlineLevel="1" thickBot="1" x14ac:dyDescent="0.25">
      <c r="A52" s="159"/>
      <c r="B52" s="86" t="s">
        <v>22</v>
      </c>
      <c r="C52" s="81" t="s">
        <v>21</v>
      </c>
      <c r="D52" s="81" t="s">
        <v>21</v>
      </c>
      <c r="E52" s="81" t="s">
        <v>21</v>
      </c>
      <c r="F52" s="86" t="s">
        <v>22</v>
      </c>
      <c r="G52" s="81" t="s">
        <v>21</v>
      </c>
      <c r="H52" s="50" t="s">
        <v>21</v>
      </c>
      <c r="I52" s="50" t="s">
        <v>21</v>
      </c>
      <c r="J52" s="50" t="s">
        <v>21</v>
      </c>
      <c r="K52" s="101" t="s">
        <v>80</v>
      </c>
    </row>
    <row r="53" spans="1:11" ht="15" customHeight="1" outlineLevel="1" x14ac:dyDescent="0.2">
      <c r="A53" s="74" t="s">
        <v>39</v>
      </c>
      <c r="B53" s="87"/>
      <c r="C53" s="34"/>
      <c r="D53" s="34"/>
      <c r="E53" s="34"/>
      <c r="F53" s="87"/>
      <c r="G53" s="90"/>
      <c r="H53" s="34"/>
      <c r="I53" s="34"/>
      <c r="J53" s="34"/>
      <c r="K53" s="76"/>
    </row>
    <row r="54" spans="1:11" ht="15" customHeight="1" outlineLevel="1" x14ac:dyDescent="0.2">
      <c r="A54" s="85" t="s">
        <v>2</v>
      </c>
      <c r="B54" s="88" t="e">
        <f>J26</f>
        <v>#REF!</v>
      </c>
      <c r="C54" s="73" t="e">
        <f>B26/(1-Pérdidas)</f>
        <v>#N/A</v>
      </c>
      <c r="D54" s="73" t="e">
        <f>C26/(1-Pérdidas)</f>
        <v>#N/A</v>
      </c>
      <c r="E54" s="73" t="e">
        <f>D26</f>
        <v>#REF!</v>
      </c>
      <c r="F54" s="88" t="e">
        <f>B54</f>
        <v>#REF!</v>
      </c>
      <c r="G54" s="91" t="e">
        <f>D38</f>
        <v>#N/A</v>
      </c>
      <c r="H54" s="73" t="e">
        <f>#REF!</f>
        <v>#REF!</v>
      </c>
      <c r="I54" s="73" t="e">
        <f>#REF!</f>
        <v>#REF!</v>
      </c>
      <c r="J54" s="73" t="e">
        <f>#REF!</f>
        <v>#REF!</v>
      </c>
      <c r="K54" s="83" t="e">
        <f>-I38</f>
        <v>#REF!</v>
      </c>
    </row>
    <row r="55" spans="1:11" ht="15" customHeight="1" outlineLevel="1" x14ac:dyDescent="0.2">
      <c r="A55" s="85" t="s">
        <v>3</v>
      </c>
      <c r="B55" s="88" t="e">
        <f>B$54</f>
        <v>#REF!</v>
      </c>
      <c r="C55" s="73" t="e">
        <f t="shared" ref="C55:F61" si="15">C$54</f>
        <v>#N/A</v>
      </c>
      <c r="D55" s="73" t="e">
        <f t="shared" si="15"/>
        <v>#N/A</v>
      </c>
      <c r="E55" s="73" t="e">
        <f t="shared" si="15"/>
        <v>#REF!</v>
      </c>
      <c r="F55" s="88" t="e">
        <f t="shared" si="15"/>
        <v>#REF!</v>
      </c>
      <c r="G55" s="91" t="e">
        <f>D39</f>
        <v>#N/A</v>
      </c>
      <c r="H55" s="73" t="e">
        <f>#REF!</f>
        <v>#REF!</v>
      </c>
      <c r="I55" s="73" t="e">
        <f>#REF!</f>
        <v>#REF!</v>
      </c>
      <c r="J55" s="73" t="e">
        <f>#REF!</f>
        <v>#REF!</v>
      </c>
      <c r="K55" s="83" t="e">
        <f>-I39</f>
        <v>#REF!</v>
      </c>
    </row>
    <row r="56" spans="1:11" ht="15" customHeight="1" outlineLevel="1" x14ac:dyDescent="0.2">
      <c r="A56" s="85" t="s">
        <v>4</v>
      </c>
      <c r="B56" s="88" t="e">
        <f t="shared" ref="B56:B61" si="16">B$54</f>
        <v>#REF!</v>
      </c>
      <c r="C56" s="73" t="e">
        <f t="shared" si="15"/>
        <v>#N/A</v>
      </c>
      <c r="D56" s="73" t="e">
        <f t="shared" si="15"/>
        <v>#N/A</v>
      </c>
      <c r="E56" s="73" t="e">
        <f t="shared" si="15"/>
        <v>#REF!</v>
      </c>
      <c r="F56" s="88" t="e">
        <f t="shared" si="15"/>
        <v>#REF!</v>
      </c>
      <c r="G56" s="91" t="e">
        <f t="shared" ref="G56:G65" si="17">SUM(C56:E56)</f>
        <v>#N/A</v>
      </c>
      <c r="H56" s="73" t="e">
        <f>#REF!</f>
        <v>#REF!</v>
      </c>
      <c r="I56" s="73" t="e">
        <f>#REF!</f>
        <v>#REF!</v>
      </c>
      <c r="J56" s="73" t="e">
        <f>#REF!</f>
        <v>#REF!</v>
      </c>
      <c r="K56" s="83">
        <v>0</v>
      </c>
    </row>
    <row r="57" spans="1:11" ht="15" customHeight="1" outlineLevel="1" x14ac:dyDescent="0.2">
      <c r="A57" s="85" t="s">
        <v>5</v>
      </c>
      <c r="B57" s="88" t="e">
        <f t="shared" si="16"/>
        <v>#REF!</v>
      </c>
      <c r="C57" s="73" t="e">
        <f t="shared" si="15"/>
        <v>#N/A</v>
      </c>
      <c r="D57" s="73" t="e">
        <f t="shared" si="15"/>
        <v>#N/A</v>
      </c>
      <c r="E57" s="73" t="e">
        <f t="shared" si="15"/>
        <v>#REF!</v>
      </c>
      <c r="F57" s="88" t="e">
        <f t="shared" si="15"/>
        <v>#REF!</v>
      </c>
      <c r="G57" s="91" t="e">
        <f t="shared" si="17"/>
        <v>#N/A</v>
      </c>
      <c r="H57" s="73" t="e">
        <f>#REF!</f>
        <v>#REF!</v>
      </c>
      <c r="I57" s="73" t="e">
        <f>#REF!</f>
        <v>#REF!</v>
      </c>
      <c r="J57" s="73" t="e">
        <f>#REF!</f>
        <v>#REF!</v>
      </c>
      <c r="K57" s="83">
        <v>0</v>
      </c>
    </row>
    <row r="58" spans="1:11" ht="15" customHeight="1" outlineLevel="1" x14ac:dyDescent="0.2">
      <c r="A58" s="85" t="s">
        <v>6</v>
      </c>
      <c r="B58" s="88" t="e">
        <f t="shared" si="16"/>
        <v>#REF!</v>
      </c>
      <c r="C58" s="73" t="e">
        <f t="shared" si="15"/>
        <v>#N/A</v>
      </c>
      <c r="D58" s="73" t="e">
        <f t="shared" si="15"/>
        <v>#N/A</v>
      </c>
      <c r="E58" s="73" t="e">
        <f t="shared" si="15"/>
        <v>#REF!</v>
      </c>
      <c r="F58" s="88" t="e">
        <f t="shared" si="15"/>
        <v>#REF!</v>
      </c>
      <c r="G58" s="91" t="e">
        <f t="shared" si="17"/>
        <v>#N/A</v>
      </c>
      <c r="H58" s="73" t="e">
        <f>#REF!</f>
        <v>#REF!</v>
      </c>
      <c r="I58" s="73" t="e">
        <f>#REF!</f>
        <v>#REF!</v>
      </c>
      <c r="J58" s="73" t="e">
        <f>#REF!</f>
        <v>#REF!</v>
      </c>
      <c r="K58" s="83">
        <v>0.2</v>
      </c>
    </row>
    <row r="59" spans="1:11" ht="15" customHeight="1" outlineLevel="1" x14ac:dyDescent="0.2">
      <c r="A59" s="85" t="s">
        <v>7</v>
      </c>
      <c r="B59" s="88" t="e">
        <f t="shared" si="16"/>
        <v>#REF!</v>
      </c>
      <c r="C59" s="73" t="e">
        <f t="shared" si="15"/>
        <v>#N/A</v>
      </c>
      <c r="D59" s="73" t="e">
        <f t="shared" si="15"/>
        <v>#N/A</v>
      </c>
      <c r="E59" s="73" t="e">
        <f t="shared" si="15"/>
        <v>#REF!</v>
      </c>
      <c r="F59" s="88" t="e">
        <f t="shared" si="15"/>
        <v>#REF!</v>
      </c>
      <c r="G59" s="91" t="e">
        <f t="shared" si="17"/>
        <v>#N/A</v>
      </c>
      <c r="H59" s="73" t="e">
        <f>#REF!</f>
        <v>#REF!</v>
      </c>
      <c r="I59" s="73" t="e">
        <f>#REF!</f>
        <v>#REF!</v>
      </c>
      <c r="J59" s="73" t="e">
        <f>#REF!</f>
        <v>#REF!</v>
      </c>
      <c r="K59" s="83">
        <v>0.2</v>
      </c>
    </row>
    <row r="60" spans="1:11" ht="15" customHeight="1" outlineLevel="1" x14ac:dyDescent="0.2">
      <c r="A60" s="85" t="s">
        <v>13</v>
      </c>
      <c r="B60" s="88" t="e">
        <f t="shared" si="16"/>
        <v>#REF!</v>
      </c>
      <c r="C60" s="73" t="e">
        <f t="shared" si="15"/>
        <v>#N/A</v>
      </c>
      <c r="D60" s="73" t="e">
        <f t="shared" si="15"/>
        <v>#N/A</v>
      </c>
      <c r="E60" s="73" t="e">
        <f t="shared" si="15"/>
        <v>#REF!</v>
      </c>
      <c r="F60" s="88" t="e">
        <f t="shared" si="15"/>
        <v>#REF!</v>
      </c>
      <c r="G60" s="91" t="e">
        <f t="shared" si="17"/>
        <v>#N/A</v>
      </c>
      <c r="H60" s="73" t="e">
        <f>#REF!</f>
        <v>#REF!</v>
      </c>
      <c r="I60" s="73" t="e">
        <f t="shared" ref="I60:I65" si="18">K26</f>
        <v>#N/A</v>
      </c>
      <c r="J60" s="73" t="e">
        <f t="shared" ref="J60:J65" si="19">I60</f>
        <v>#N/A</v>
      </c>
      <c r="K60" s="83">
        <v>8.8999999999999996E-2</v>
      </c>
    </row>
    <row r="61" spans="1:11" ht="15" customHeight="1" outlineLevel="1" x14ac:dyDescent="0.2">
      <c r="A61" s="75" t="s">
        <v>23</v>
      </c>
      <c r="B61" s="88" t="e">
        <f t="shared" si="16"/>
        <v>#REF!</v>
      </c>
      <c r="C61" s="73" t="e">
        <f t="shared" si="15"/>
        <v>#N/A</v>
      </c>
      <c r="D61" s="73" t="e">
        <f t="shared" si="15"/>
        <v>#N/A</v>
      </c>
      <c r="E61" s="73" t="e">
        <f>D27</f>
        <v>#REF!</v>
      </c>
      <c r="F61" s="88" t="e">
        <f t="shared" si="15"/>
        <v>#REF!</v>
      </c>
      <c r="G61" s="91" t="e">
        <f t="shared" si="17"/>
        <v>#N/A</v>
      </c>
      <c r="H61" s="73" t="e">
        <f>H60</f>
        <v>#REF!</v>
      </c>
      <c r="I61" s="73" t="e">
        <f t="shared" si="18"/>
        <v>#N/A</v>
      </c>
      <c r="J61" s="73" t="e">
        <f t="shared" si="19"/>
        <v>#N/A</v>
      </c>
      <c r="K61" s="83">
        <v>8.8999999999999996E-2</v>
      </c>
    </row>
    <row r="62" spans="1:11" ht="15" customHeight="1" outlineLevel="1" x14ac:dyDescent="0.2">
      <c r="A62" s="75" t="s">
        <v>24</v>
      </c>
      <c r="B62" s="88"/>
      <c r="C62" s="73"/>
      <c r="D62" s="73"/>
      <c r="E62" s="73" t="e">
        <f>D28</f>
        <v>#REF!</v>
      </c>
      <c r="F62" s="88"/>
      <c r="G62" s="91" t="e">
        <f t="shared" si="17"/>
        <v>#REF!</v>
      </c>
      <c r="H62" s="73"/>
      <c r="I62" s="73" t="e">
        <f t="shared" si="18"/>
        <v>#N/A</v>
      </c>
      <c r="J62" s="73" t="e">
        <f t="shared" si="19"/>
        <v>#N/A</v>
      </c>
      <c r="K62" s="83">
        <v>8.8999999999999996E-2</v>
      </c>
    </row>
    <row r="63" spans="1:11" ht="15" customHeight="1" outlineLevel="1" x14ac:dyDescent="0.2">
      <c r="A63" s="75" t="s">
        <v>25</v>
      </c>
      <c r="B63" s="88"/>
      <c r="C63" s="73"/>
      <c r="D63" s="73"/>
      <c r="E63" s="73" t="e">
        <f>D29</f>
        <v>#REF!</v>
      </c>
      <c r="F63" s="88"/>
      <c r="G63" s="91" t="e">
        <f t="shared" si="17"/>
        <v>#REF!</v>
      </c>
      <c r="H63" s="73"/>
      <c r="I63" s="73" t="e">
        <f t="shared" si="18"/>
        <v>#N/A</v>
      </c>
      <c r="J63" s="73" t="e">
        <f t="shared" si="19"/>
        <v>#N/A</v>
      </c>
      <c r="K63" s="83">
        <v>8.8999999999999996E-2</v>
      </c>
    </row>
    <row r="64" spans="1:11" ht="15" customHeight="1" outlineLevel="1" x14ac:dyDescent="0.2">
      <c r="A64" s="75" t="s">
        <v>26</v>
      </c>
      <c r="B64" s="88"/>
      <c r="C64" s="73"/>
      <c r="D64" s="73"/>
      <c r="E64" s="73">
        <f>D30</f>
        <v>0</v>
      </c>
      <c r="F64" s="88"/>
      <c r="G64" s="91">
        <f t="shared" si="17"/>
        <v>0</v>
      </c>
      <c r="H64" s="73"/>
      <c r="I64" s="73">
        <f t="shared" si="18"/>
        <v>0</v>
      </c>
      <c r="J64" s="73">
        <f t="shared" si="19"/>
        <v>0</v>
      </c>
      <c r="K64" s="83">
        <v>8.8999999999999996E-2</v>
      </c>
    </row>
    <row r="65" spans="1:11" ht="15" customHeight="1" outlineLevel="1" thickBot="1" x14ac:dyDescent="0.25">
      <c r="A65" s="77" t="s">
        <v>27</v>
      </c>
      <c r="B65" s="89"/>
      <c r="C65" s="36"/>
      <c r="D65" s="36"/>
      <c r="E65" s="36">
        <f>D31</f>
        <v>0</v>
      </c>
      <c r="F65" s="89"/>
      <c r="G65" s="92">
        <f t="shared" si="17"/>
        <v>0</v>
      </c>
      <c r="H65" s="36"/>
      <c r="I65" s="36">
        <f t="shared" si="18"/>
        <v>0</v>
      </c>
      <c r="J65" s="36">
        <f t="shared" si="19"/>
        <v>0</v>
      </c>
      <c r="K65" s="84">
        <v>8.8999999999999996E-2</v>
      </c>
    </row>
    <row r="66" spans="1:11" ht="15" customHeight="1" outlineLevel="1" x14ac:dyDescent="0.2">
      <c r="A66" s="78"/>
      <c r="B66" s="79"/>
      <c r="C66" s="79"/>
      <c r="D66" s="79"/>
      <c r="E66" s="79"/>
      <c r="F66" s="79"/>
      <c r="G66" s="79"/>
      <c r="H66" s="79"/>
      <c r="I66" s="79"/>
      <c r="J66" s="79"/>
      <c r="K66" s="80"/>
    </row>
    <row r="67" spans="1:11" outlineLevel="1" x14ac:dyDescent="0.2">
      <c r="A67" s="2" t="s">
        <v>83</v>
      </c>
    </row>
    <row r="68" spans="1:11" s="12" customFormat="1" outlineLevel="1" x14ac:dyDescent="0.2">
      <c r="A68" s="82" t="s">
        <v>85</v>
      </c>
    </row>
    <row r="69" spans="1:11" s="12" customFormat="1" outlineLevel="1" x14ac:dyDescent="0.2">
      <c r="A69" s="82" t="s">
        <v>84</v>
      </c>
    </row>
  </sheetData>
  <mergeCells count="28">
    <mergeCell ref="L10:M10"/>
    <mergeCell ref="A1:J1"/>
    <mergeCell ref="A2:J2"/>
    <mergeCell ref="A3:C3"/>
    <mergeCell ref="D3:G3"/>
    <mergeCell ref="G50:G51"/>
    <mergeCell ref="H50:H51"/>
    <mergeCell ref="A46:K46"/>
    <mergeCell ref="A47:K47"/>
    <mergeCell ref="I50:J50"/>
    <mergeCell ref="E48:G48"/>
    <mergeCell ref="H49:K49"/>
    <mergeCell ref="B49:G49"/>
    <mergeCell ref="A50:A52"/>
    <mergeCell ref="B50:B51"/>
    <mergeCell ref="C50:C51"/>
    <mergeCell ref="D50:D51"/>
    <mergeCell ref="E50:E51"/>
    <mergeCell ref="F50:F51"/>
    <mergeCell ref="H36:H37"/>
    <mergeCell ref="A10:J10"/>
    <mergeCell ref="A36:A37"/>
    <mergeCell ref="A23:J23"/>
    <mergeCell ref="E21:G21"/>
    <mergeCell ref="I36:I37"/>
    <mergeCell ref="D36:D37"/>
    <mergeCell ref="C36:C37"/>
    <mergeCell ref="E36:F37"/>
  </mergeCells>
  <phoneticPr fontId="0" type="noConversion"/>
  <conditionalFormatting sqref="A23:F23 H23:J23">
    <cfRule type="expression" dxfId="2" priority="1" stopIfTrue="1">
      <formula>C21&gt;0</formula>
    </cfRule>
  </conditionalFormatting>
  <conditionalFormatting sqref="C21">
    <cfRule type="cellIs" dxfId="1" priority="2" stopIfTrue="1" operator="equal">
      <formula>1</formula>
    </cfRule>
  </conditionalFormatting>
  <conditionalFormatting sqref="G23">
    <cfRule type="expression" dxfId="0" priority="4" stopIfTrue="1">
      <formula>#REF!&gt;0</formula>
    </cfRule>
  </conditionalFormatting>
  <printOptions horizontalCentered="1"/>
  <pageMargins left="0.21" right="0.18" top="0.7" bottom="0.37" header="0.55000000000000004" footer="0.26"/>
  <pageSetup scale="94"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pageSetUpPr fitToPage="1"/>
  </sheetPr>
  <dimension ref="A1:I17"/>
  <sheetViews>
    <sheetView zoomScaleNormal="100" workbookViewId="0">
      <selection activeCell="C5" sqref="C5"/>
    </sheetView>
  </sheetViews>
  <sheetFormatPr baseColWidth="10" defaultColWidth="11.42578125" defaultRowHeight="12" customHeight="1" x14ac:dyDescent="0.2"/>
  <cols>
    <col min="1" max="1" width="14.7109375" style="5" customWidth="1"/>
    <col min="2" max="2" width="6" style="5" customWidth="1"/>
    <col min="3" max="3" width="19.42578125" style="5" customWidth="1"/>
    <col min="4" max="4" width="10.85546875" style="5" customWidth="1"/>
    <col min="5" max="5" width="15.7109375" style="5" customWidth="1"/>
    <col min="6" max="6" width="10.42578125" style="5" customWidth="1"/>
    <col min="7" max="7" width="12.28515625" style="5" bestFit="1" customWidth="1"/>
    <col min="8" max="8" width="9" style="5" customWidth="1"/>
    <col min="9" max="9" width="10.85546875" style="5" customWidth="1"/>
    <col min="10" max="12" width="7.85546875" style="5" customWidth="1"/>
    <col min="13" max="16384" width="11.42578125" style="5"/>
  </cols>
  <sheetData>
    <row r="1" spans="1:9" ht="12" customHeight="1" x14ac:dyDescent="0.2">
      <c r="A1" s="195" t="s">
        <v>66</v>
      </c>
      <c r="B1" s="195"/>
      <c r="C1" s="195"/>
      <c r="D1" s="195"/>
    </row>
    <row r="2" spans="1:9" ht="12" customHeight="1" x14ac:dyDescent="0.2">
      <c r="A2" s="6" t="s">
        <v>67</v>
      </c>
      <c r="B2" s="6"/>
      <c r="C2" s="7" t="e">
        <f>#REF!</f>
        <v>#REF!</v>
      </c>
      <c r="D2" s="102"/>
      <c r="E2" s="7"/>
      <c r="F2" s="7"/>
      <c r="G2" s="7"/>
      <c r="H2" s="7"/>
    </row>
    <row r="3" spans="1:9" ht="12" customHeight="1" x14ac:dyDescent="0.2">
      <c r="A3" s="195" t="s">
        <v>104</v>
      </c>
      <c r="B3" s="195"/>
      <c r="C3" s="195"/>
      <c r="D3" s="195"/>
      <c r="E3" s="103"/>
      <c r="F3" s="103"/>
      <c r="G3" s="103"/>
      <c r="H3" s="103"/>
    </row>
    <row r="4" spans="1:9" ht="12.75" customHeight="1" x14ac:dyDescent="0.2">
      <c r="A4" s="189" t="s">
        <v>95</v>
      </c>
      <c r="B4" s="190"/>
      <c r="C4" s="190"/>
      <c r="D4" s="190"/>
      <c r="E4" s="191"/>
      <c r="F4" s="192" t="s">
        <v>96</v>
      </c>
      <c r="G4" s="193"/>
      <c r="H4" s="193"/>
      <c r="I4" s="194"/>
    </row>
    <row r="5" spans="1:9" ht="12.75" customHeight="1" x14ac:dyDescent="0.2">
      <c r="A5" s="118" t="s">
        <v>47</v>
      </c>
      <c r="B5" s="119" t="s">
        <v>0</v>
      </c>
      <c r="C5" s="120" t="e">
        <f>ROUND(#REF!,2)</f>
        <v>#REF!</v>
      </c>
      <c r="D5" s="121" t="s">
        <v>29</v>
      </c>
      <c r="E5" s="122" t="s">
        <v>89</v>
      </c>
      <c r="F5" s="136" t="s">
        <v>87</v>
      </c>
      <c r="G5" s="137" t="e">
        <f>C5*0.965</f>
        <v>#REF!</v>
      </c>
      <c r="H5" s="121" t="s">
        <v>29</v>
      </c>
      <c r="I5" s="122" t="s">
        <v>91</v>
      </c>
    </row>
    <row r="6" spans="1:9" ht="12.75" customHeight="1" x14ac:dyDescent="0.2">
      <c r="A6" s="123" t="s">
        <v>48</v>
      </c>
      <c r="B6" s="124" t="s">
        <v>1</v>
      </c>
      <c r="C6" s="125" t="e">
        <f>ROUND(#REF!,2)</f>
        <v>#REF!</v>
      </c>
      <c r="D6" s="126" t="s">
        <v>29</v>
      </c>
      <c r="E6" s="127" t="s">
        <v>89</v>
      </c>
      <c r="F6" s="138" t="s">
        <v>88</v>
      </c>
      <c r="G6" s="5" t="e">
        <f>C6*0.965</f>
        <v>#REF!</v>
      </c>
      <c r="H6" s="126" t="s">
        <v>29</v>
      </c>
      <c r="I6" s="127" t="s">
        <v>91</v>
      </c>
    </row>
    <row r="7" spans="1:9" ht="12.75" customHeight="1" x14ac:dyDescent="0.2">
      <c r="A7" s="123" t="s">
        <v>49</v>
      </c>
      <c r="B7" s="125" t="s">
        <v>92</v>
      </c>
      <c r="C7" s="125" t="e">
        <f>ROUND(#REF!,2)</f>
        <v>#REF!</v>
      </c>
      <c r="D7" s="126" t="s">
        <v>29</v>
      </c>
      <c r="E7" s="127"/>
      <c r="F7" s="125" t="s">
        <v>92</v>
      </c>
      <c r="G7" s="125" t="e">
        <f>ROUND(#REF!,2)</f>
        <v>#REF!</v>
      </c>
      <c r="H7" s="126" t="s">
        <v>29</v>
      </c>
      <c r="I7" s="127"/>
    </row>
    <row r="8" spans="1:9" ht="12.75" customHeight="1" x14ac:dyDescent="0.2">
      <c r="A8" s="128" t="s">
        <v>39</v>
      </c>
      <c r="B8" s="125"/>
      <c r="C8" s="146" t="e">
        <f>ROUND(#REF!,2)</f>
        <v>#REF!</v>
      </c>
      <c r="D8" s="126" t="s">
        <v>29</v>
      </c>
      <c r="E8" s="127"/>
      <c r="F8" s="143" t="s">
        <v>97</v>
      </c>
      <c r="G8" s="125" t="e">
        <f>ROUND(CálculoTarifasMR!D26,2)</f>
        <v>#REF!</v>
      </c>
      <c r="I8" s="127"/>
    </row>
    <row r="9" spans="1:9" ht="12.75" customHeight="1" x14ac:dyDescent="0.2">
      <c r="A9" s="128" t="s">
        <v>23</v>
      </c>
      <c r="B9" s="125"/>
      <c r="C9" s="146" t="e">
        <f>ROUND(#REF!,2)</f>
        <v>#REF!</v>
      </c>
      <c r="D9" s="126" t="s">
        <v>29</v>
      </c>
      <c r="E9" s="127"/>
      <c r="F9" s="143" t="s">
        <v>98</v>
      </c>
      <c r="G9" s="125" t="e">
        <f>ROUND(CálculoTarifasMR!D27,2)</f>
        <v>#REF!</v>
      </c>
      <c r="I9" s="127"/>
    </row>
    <row r="10" spans="1:9" ht="12.75" customHeight="1" x14ac:dyDescent="0.2">
      <c r="A10" s="128" t="s">
        <v>24</v>
      </c>
      <c r="B10" s="125"/>
      <c r="C10" s="146" t="e">
        <f>ROUND(#REF!,2)</f>
        <v>#REF!</v>
      </c>
      <c r="D10" s="126" t="s">
        <v>29</v>
      </c>
      <c r="E10" s="127"/>
      <c r="F10" s="143" t="s">
        <v>99</v>
      </c>
      <c r="G10" s="125" t="e">
        <f>ROUND(CálculoTarifasMR!D28,2)</f>
        <v>#REF!</v>
      </c>
      <c r="I10" s="127"/>
    </row>
    <row r="11" spans="1:9" ht="12.75" customHeight="1" x14ac:dyDescent="0.2">
      <c r="A11" s="128" t="s">
        <v>25</v>
      </c>
      <c r="B11" s="125"/>
      <c r="C11" s="146" t="e">
        <f>ROUND(#REF!,2)</f>
        <v>#REF!</v>
      </c>
      <c r="D11" s="126" t="s">
        <v>29</v>
      </c>
      <c r="E11" s="127"/>
      <c r="F11" s="143" t="s">
        <v>100</v>
      </c>
      <c r="G11" s="125" t="e">
        <f>ROUND(CálculoTarifasMR!D29,2)</f>
        <v>#REF!</v>
      </c>
      <c r="I11" s="127"/>
    </row>
    <row r="12" spans="1:9" ht="12.75" customHeight="1" x14ac:dyDescent="0.2">
      <c r="A12" s="128" t="s">
        <v>26</v>
      </c>
      <c r="B12" s="125"/>
      <c r="C12" s="146" t="e">
        <f>ROUND(#REF!,2)</f>
        <v>#REF!</v>
      </c>
      <c r="D12" s="126" t="s">
        <v>29</v>
      </c>
      <c r="E12" s="127"/>
      <c r="F12" s="143" t="s">
        <v>101</v>
      </c>
      <c r="G12" s="125">
        <f>ROUND(CálculoTarifasMR!D30,2)</f>
        <v>0</v>
      </c>
      <c r="I12" s="127"/>
    </row>
    <row r="13" spans="1:9" ht="12.75" customHeight="1" x14ac:dyDescent="0.2">
      <c r="A13" s="128" t="s">
        <v>27</v>
      </c>
      <c r="B13" s="125"/>
      <c r="C13" s="146" t="e">
        <f>ROUND(#REF!,2)</f>
        <v>#REF!</v>
      </c>
      <c r="D13" s="126" t="s">
        <v>29</v>
      </c>
      <c r="E13" s="127"/>
      <c r="F13" s="143" t="s">
        <v>102</v>
      </c>
      <c r="G13" s="125">
        <f>ROUND(CálculoTarifasMR!D31,2)</f>
        <v>0</v>
      </c>
      <c r="I13" s="127"/>
    </row>
    <row r="14" spans="1:9" ht="12.75" customHeight="1" x14ac:dyDescent="0.2">
      <c r="A14" s="123" t="s">
        <v>50</v>
      </c>
      <c r="B14" s="124" t="s">
        <v>94</v>
      </c>
      <c r="C14" s="146" t="e">
        <f>ROUND(#REF!,2)</f>
        <v>#REF!</v>
      </c>
      <c r="D14" s="126" t="s">
        <v>22</v>
      </c>
      <c r="E14" s="127"/>
      <c r="F14" s="124" t="s">
        <v>94</v>
      </c>
      <c r="G14" s="125" t="e">
        <f>ROUND(CálculoTarifasMR!H26,2)</f>
        <v>#N/A</v>
      </c>
      <c r="H14" s="126" t="s">
        <v>22</v>
      </c>
      <c r="I14" s="127"/>
    </row>
    <row r="15" spans="1:9" ht="12.75" customHeight="1" x14ac:dyDescent="0.2">
      <c r="A15" s="129" t="s">
        <v>51</v>
      </c>
      <c r="B15" s="19" t="s">
        <v>69</v>
      </c>
      <c r="C15" s="147" t="e">
        <f>+PérdidasRes127</f>
        <v>#REF!</v>
      </c>
      <c r="D15" s="126" t="s">
        <v>9</v>
      </c>
      <c r="E15" s="127"/>
      <c r="F15" s="139"/>
      <c r="I15" s="127"/>
    </row>
    <row r="16" spans="1:9" ht="12" customHeight="1" x14ac:dyDescent="0.2">
      <c r="A16" s="130"/>
      <c r="B16" s="19"/>
      <c r="C16" s="56"/>
      <c r="D16" s="56"/>
      <c r="E16" s="131"/>
      <c r="F16" s="139"/>
      <c r="I16" s="127"/>
    </row>
    <row r="17" spans="1:9" ht="12" customHeight="1" x14ac:dyDescent="0.2">
      <c r="A17" s="132" t="s">
        <v>10</v>
      </c>
      <c r="B17" s="133" t="s">
        <v>70</v>
      </c>
      <c r="C17" s="134" t="e">
        <v>#N/A</v>
      </c>
      <c r="D17" s="133" t="s">
        <v>68</v>
      </c>
      <c r="E17" s="135"/>
      <c r="F17" s="140"/>
      <c r="G17" s="141"/>
      <c r="H17" s="141"/>
      <c r="I17" s="142"/>
    </row>
  </sheetData>
  <customSheetViews>
    <customSheetView guid="{47CA5D9E-73EB-474B-9DBD-C52E345CD87A}" hiddenRows="1" showRuler="0">
      <rowBreaks count="1" manualBreakCount="1">
        <brk id="24" max="7" man="1"/>
      </rowBreaks>
      <pageMargins left="0.59055118110236227" right="0.59055118110236227" top="1.41" bottom="0.43307086614173229" header="0.88" footer="0"/>
      <printOptions horizontalCentered="1"/>
      <pageSetup scale="89" orientation="portrait" r:id="rId1"/>
      <headerFooter alignWithMargins="0">
        <oddHeader xml:space="preserve">&amp;C&amp;"Arial,Negrita"SISTEMA DE FACTURACIÓN -OPEN-
ÁREA GESTIÓN REGULATORIA COMERCIAL
Aplicación tarifaria del G A S     2004
&amp;RPágina &amp;P de &amp;N  </oddHeader>
        <oddFooter>&amp;L&amp;F.xls</oddFooter>
      </headerFooter>
    </customSheetView>
  </customSheetViews>
  <mergeCells count="4">
    <mergeCell ref="A4:E4"/>
    <mergeCell ref="F4:I4"/>
    <mergeCell ref="A1:D1"/>
    <mergeCell ref="A3:D3"/>
  </mergeCells>
  <phoneticPr fontId="0" type="noConversion"/>
  <printOptions horizontalCentered="1"/>
  <pageMargins left="0.59055118110236227" right="0.39370078740157483" top="1.7322834645669292" bottom="0.86614173228346458" header="1.0236220472440944" footer="0.43307086614173229"/>
  <pageSetup fitToHeight="2" orientation="portrait" r:id="rId2"/>
  <headerFooter alignWithMargins="0">
    <oddHeader xml:space="preserve">&amp;C&amp;"Arial,Negrita"SISTEMA DE FACTURACIÓN -OPEN-
ÁREA TRANSACCIONES GAS
Aplicación tarifaria del G A S     2012&amp;RPágina &amp;P de &amp;N  </oddHeader>
    <oddFooter>&amp;L&amp;F.xls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FF6BE-989B-48A5-9A80-061243CD292A}">
  <dimension ref="A1:W26"/>
  <sheetViews>
    <sheetView showGridLines="0" tabSelected="1" zoomScale="80" zoomScaleNormal="80" workbookViewId="0">
      <pane ySplit="1" topLeftCell="A2" activePane="bottomLeft" state="frozen"/>
      <selection pane="bottomLeft" activeCell="Q21" sqref="Q21"/>
    </sheetView>
  </sheetViews>
  <sheetFormatPr baseColWidth="10" defaultColWidth="11.42578125" defaultRowHeight="12.75" x14ac:dyDescent="0.2"/>
  <cols>
    <col min="1" max="1" width="11.42578125" style="149" customWidth="1"/>
    <col min="2" max="2" width="14" style="149" customWidth="1"/>
    <col min="3" max="3" width="13" style="149" customWidth="1"/>
    <col min="4" max="4" width="12" style="149" customWidth="1"/>
    <col min="5" max="5" width="12.42578125" style="149" customWidth="1"/>
    <col min="6" max="6" width="17.5703125" style="149" customWidth="1"/>
    <col min="7" max="7" width="18.85546875" style="149" customWidth="1"/>
    <col min="8" max="8" width="14.140625" style="149" customWidth="1"/>
    <col min="9" max="9" width="12.85546875" style="149" customWidth="1"/>
    <col min="10" max="10" width="16.140625" style="149" customWidth="1"/>
    <col min="11" max="11" width="16.28515625" style="149" customWidth="1"/>
    <col min="12" max="12" width="11.140625" style="149" customWidth="1"/>
    <col min="13" max="13" width="17" style="149" customWidth="1"/>
    <col min="14" max="14" width="13.7109375" style="149" customWidth="1"/>
    <col min="15" max="15" width="14.28515625" style="149" customWidth="1"/>
    <col min="16" max="16" width="10.7109375" style="149" bestFit="1" customWidth="1"/>
    <col min="17" max="17" width="17.42578125" style="149" customWidth="1"/>
    <col min="18" max="18" width="17.140625" style="149" customWidth="1"/>
    <col min="19" max="19" width="16" style="149" customWidth="1"/>
    <col min="20" max="20" width="17.5703125" style="149" customWidth="1"/>
    <col min="21" max="21" width="18.85546875" style="149" customWidth="1"/>
    <col min="22" max="22" width="13.28515625" style="149" customWidth="1"/>
    <col min="23" max="23" width="14.28515625" style="149" customWidth="1"/>
    <col min="24" max="16384" width="11.42578125" style="149"/>
  </cols>
  <sheetData>
    <row r="1" spans="1:23" ht="24.75" customHeight="1" x14ac:dyDescent="0.2">
      <c r="A1" s="196"/>
      <c r="B1" s="197" t="s">
        <v>130</v>
      </c>
      <c r="C1" s="197"/>
      <c r="D1" s="197"/>
      <c r="E1" s="197"/>
      <c r="F1" s="197"/>
      <c r="G1" s="197"/>
      <c r="H1" s="197"/>
      <c r="I1" s="197"/>
      <c r="J1" s="197"/>
      <c r="K1" s="197"/>
      <c r="L1" s="197"/>
      <c r="M1" s="197"/>
      <c r="N1" s="197"/>
      <c r="O1" s="197"/>
      <c r="P1" s="197"/>
      <c r="Q1" s="197"/>
      <c r="R1" s="197"/>
      <c r="S1" s="197"/>
      <c r="T1" s="197"/>
      <c r="U1" s="197"/>
      <c r="V1" s="197"/>
      <c r="W1" s="197"/>
    </row>
    <row r="2" spans="1:23" ht="31.5" x14ac:dyDescent="0.2">
      <c r="A2" s="198" t="s">
        <v>127</v>
      </c>
      <c r="B2" s="198" t="s">
        <v>109</v>
      </c>
      <c r="C2" s="198" t="s">
        <v>129</v>
      </c>
      <c r="D2" s="198" t="s">
        <v>110</v>
      </c>
      <c r="E2" s="198" t="s">
        <v>111</v>
      </c>
      <c r="F2" s="198" t="s">
        <v>112</v>
      </c>
      <c r="G2" s="198" t="s">
        <v>113</v>
      </c>
      <c r="H2" s="198" t="s">
        <v>124</v>
      </c>
      <c r="I2" s="198" t="s">
        <v>114</v>
      </c>
      <c r="J2" s="198" t="s">
        <v>115</v>
      </c>
      <c r="K2" s="198" t="s">
        <v>126</v>
      </c>
      <c r="L2" s="198" t="s">
        <v>116</v>
      </c>
      <c r="M2" s="198" t="s">
        <v>125</v>
      </c>
      <c r="N2" s="198" t="s">
        <v>108</v>
      </c>
      <c r="O2" s="198" t="s">
        <v>106</v>
      </c>
      <c r="P2" s="198" t="s">
        <v>107</v>
      </c>
      <c r="Q2" s="198" t="s">
        <v>117</v>
      </c>
      <c r="R2" s="198" t="s">
        <v>118</v>
      </c>
      <c r="S2" s="198" t="s">
        <v>119</v>
      </c>
      <c r="T2" s="198" t="s">
        <v>120</v>
      </c>
      <c r="U2" s="198" t="s">
        <v>121</v>
      </c>
      <c r="V2" s="198" t="s">
        <v>122</v>
      </c>
      <c r="W2" s="198" t="s">
        <v>123</v>
      </c>
    </row>
    <row r="3" spans="1:23" ht="15" x14ac:dyDescent="0.2">
      <c r="A3" s="199" t="s">
        <v>2</v>
      </c>
      <c r="B3" s="200">
        <v>0.58040000000000003</v>
      </c>
      <c r="C3" s="200">
        <v>0.17449999999999999</v>
      </c>
      <c r="D3" s="200">
        <v>0.57850000000000001</v>
      </c>
      <c r="E3" s="200">
        <v>0.5766</v>
      </c>
      <c r="F3" s="200">
        <v>0.58340000000000003</v>
      </c>
      <c r="G3" s="200">
        <v>0.57310000000000005</v>
      </c>
      <c r="H3" s="200">
        <v>0.57340000000000002</v>
      </c>
      <c r="I3" s="200">
        <v>0.57950000000000002</v>
      </c>
      <c r="J3" s="200">
        <v>0.51249999999999996</v>
      </c>
      <c r="K3" s="200">
        <v>0.52700000000000002</v>
      </c>
      <c r="L3" s="200">
        <v>0.57689999999999997</v>
      </c>
      <c r="M3" s="200">
        <v>0.57589999999999997</v>
      </c>
      <c r="N3" s="200">
        <v>0.57620000000000005</v>
      </c>
      <c r="O3" s="200">
        <v>0.57550000000000001</v>
      </c>
      <c r="P3" s="200">
        <v>0.57430000000000003</v>
      </c>
      <c r="Q3" s="200">
        <v>0.58009999999999995</v>
      </c>
      <c r="R3" s="200">
        <v>0.5786</v>
      </c>
      <c r="S3" s="200">
        <v>0.57989999999999997</v>
      </c>
      <c r="T3" s="200">
        <v>0.58609999999999995</v>
      </c>
      <c r="U3" s="200">
        <v>0.57979999999999998</v>
      </c>
      <c r="V3" s="200">
        <v>0.58089999999999997</v>
      </c>
      <c r="W3" s="200">
        <v>0.57999999999999996</v>
      </c>
    </row>
    <row r="4" spans="1:23" ht="12.95" customHeight="1" x14ac:dyDescent="0.2">
      <c r="A4" s="199" t="s">
        <v>3</v>
      </c>
      <c r="B4" s="200">
        <v>0.47510000000000002</v>
      </c>
      <c r="C4" s="200">
        <v>0.45979999999999999</v>
      </c>
      <c r="D4" s="200">
        <v>0.4733</v>
      </c>
      <c r="E4" s="200">
        <v>0.47060000000000002</v>
      </c>
      <c r="F4" s="200">
        <v>0.47020000000000001</v>
      </c>
      <c r="G4" s="200">
        <v>0.47110000000000002</v>
      </c>
      <c r="H4" s="200">
        <v>0.46789999999999998</v>
      </c>
      <c r="I4" s="200">
        <v>0.47339999999999999</v>
      </c>
      <c r="J4" s="200">
        <v>0.42059999999999997</v>
      </c>
      <c r="K4" s="200">
        <v>0.4385</v>
      </c>
      <c r="L4" s="200">
        <v>0.4728</v>
      </c>
      <c r="M4" s="200">
        <v>0.47170000000000001</v>
      </c>
      <c r="N4" s="200">
        <v>0.47020000000000001</v>
      </c>
      <c r="O4" s="200">
        <v>0.4698</v>
      </c>
      <c r="P4" s="200">
        <v>0.46679999999999999</v>
      </c>
      <c r="Q4" s="200">
        <v>0.47370000000000001</v>
      </c>
      <c r="R4" s="200">
        <v>0.47210000000000002</v>
      </c>
      <c r="S4" s="200">
        <v>0.47560000000000002</v>
      </c>
      <c r="T4" s="200">
        <v>0.48080000000000001</v>
      </c>
      <c r="U4" s="200">
        <v>0.47460000000000002</v>
      </c>
      <c r="V4" s="200">
        <v>0.47860000000000003</v>
      </c>
      <c r="W4" s="200">
        <v>0.47510000000000002</v>
      </c>
    </row>
    <row r="5" spans="1:23" ht="15.75" x14ac:dyDescent="0.25">
      <c r="A5" s="201" t="s">
        <v>128</v>
      </c>
      <c r="B5" s="201"/>
      <c r="C5" s="201"/>
      <c r="D5" s="202"/>
      <c r="E5" s="203"/>
      <c r="F5" s="204"/>
      <c r="G5" s="204"/>
      <c r="H5" s="204"/>
      <c r="I5" s="204"/>
      <c r="J5" s="204"/>
      <c r="K5" s="204"/>
      <c r="L5" s="204"/>
      <c r="M5" s="204"/>
      <c r="N5" s="205"/>
      <c r="O5" s="205"/>
      <c r="P5" s="205"/>
      <c r="Q5" s="205"/>
      <c r="R5" s="205"/>
      <c r="S5" s="205"/>
      <c r="T5" s="205"/>
      <c r="U5" s="205"/>
      <c r="V5" s="205"/>
      <c r="W5" s="205"/>
    </row>
    <row r="6" spans="1:23" ht="73.5" customHeight="1" x14ac:dyDescent="0.2">
      <c r="A6" s="206" t="s">
        <v>131</v>
      </c>
      <c r="B6" s="206"/>
      <c r="C6" s="206"/>
      <c r="D6" s="206"/>
      <c r="E6" s="206"/>
      <c r="F6" s="206"/>
      <c r="G6" s="206"/>
      <c r="H6" s="206"/>
      <c r="I6" s="206"/>
      <c r="J6" s="206"/>
      <c r="K6" s="206"/>
      <c r="L6" s="206"/>
      <c r="M6" s="206"/>
      <c r="N6" s="205"/>
      <c r="O6" s="205"/>
      <c r="P6" s="205"/>
      <c r="Q6" s="205"/>
      <c r="R6" s="205"/>
      <c r="S6" s="205"/>
      <c r="T6" s="205"/>
      <c r="U6" s="205"/>
      <c r="V6" s="205"/>
      <c r="W6" s="205"/>
    </row>
    <row r="7" spans="1:23" ht="15.75" x14ac:dyDescent="0.25">
      <c r="A7" s="207" t="s">
        <v>132</v>
      </c>
      <c r="B7" s="204"/>
      <c r="C7" s="204"/>
      <c r="D7" s="201"/>
      <c r="E7" s="201"/>
      <c r="F7" s="201"/>
      <c r="G7" s="201"/>
      <c r="H7" s="201"/>
      <c r="I7" s="201"/>
      <c r="J7" s="201"/>
      <c r="K7" s="201"/>
      <c r="L7" s="201"/>
      <c r="M7" s="201"/>
      <c r="N7" s="205"/>
      <c r="O7" s="205"/>
      <c r="P7" s="205"/>
      <c r="Q7" s="205"/>
      <c r="R7" s="205"/>
      <c r="S7" s="205"/>
      <c r="T7" s="205"/>
      <c r="U7" s="205"/>
      <c r="V7" s="205"/>
      <c r="W7" s="205"/>
    </row>
    <row r="8" spans="1:23" ht="15.75" x14ac:dyDescent="0.25">
      <c r="A8" s="207" t="s">
        <v>133</v>
      </c>
      <c r="B8" s="207"/>
      <c r="C8" s="207"/>
      <c r="D8" s="207"/>
      <c r="E8" s="207"/>
      <c r="F8" s="207"/>
      <c r="G8" s="207"/>
      <c r="H8" s="207"/>
      <c r="I8" s="204"/>
      <c r="J8" s="204"/>
      <c r="K8" s="204"/>
      <c r="L8" s="204"/>
      <c r="M8" s="204"/>
      <c r="N8" s="205"/>
      <c r="O8" s="205"/>
      <c r="P8" s="205"/>
      <c r="Q8" s="205"/>
      <c r="R8" s="205"/>
      <c r="S8" s="205"/>
      <c r="T8" s="205"/>
      <c r="U8" s="205"/>
      <c r="V8" s="205"/>
      <c r="W8" s="205"/>
    </row>
    <row r="9" spans="1:23" ht="15.75" x14ac:dyDescent="0.25">
      <c r="A9" s="207" t="s">
        <v>134</v>
      </c>
      <c r="B9" s="207"/>
      <c r="C9" s="207"/>
      <c r="D9" s="207"/>
      <c r="E9" s="207"/>
      <c r="F9" s="207"/>
      <c r="G9" s="207"/>
      <c r="H9" s="207"/>
      <c r="I9" s="204"/>
      <c r="J9" s="204"/>
      <c r="K9" s="204"/>
      <c r="L9" s="204"/>
      <c r="M9" s="204"/>
      <c r="N9" s="205"/>
      <c r="O9" s="205"/>
      <c r="P9" s="205"/>
      <c r="Q9" s="205"/>
      <c r="R9" s="205"/>
      <c r="S9" s="205"/>
      <c r="T9" s="205"/>
      <c r="U9" s="205"/>
      <c r="V9" s="205"/>
      <c r="W9" s="205"/>
    </row>
    <row r="10" spans="1:23" ht="15" x14ac:dyDescent="0.2">
      <c r="A10" s="208" t="s">
        <v>135</v>
      </c>
      <c r="B10" s="208"/>
      <c r="C10" s="208"/>
      <c r="D10" s="208"/>
      <c r="E10" s="208"/>
      <c r="F10" s="208"/>
      <c r="G10" s="208"/>
      <c r="H10" s="208"/>
      <c r="I10" s="208"/>
      <c r="J10" s="208"/>
      <c r="K10" s="208"/>
      <c r="L10" s="208"/>
      <c r="M10" s="208"/>
      <c r="N10" s="205"/>
      <c r="O10" s="205"/>
      <c r="P10" s="205"/>
      <c r="Q10" s="205"/>
      <c r="R10" s="205"/>
      <c r="S10" s="205"/>
      <c r="T10" s="205"/>
      <c r="U10" s="205"/>
      <c r="V10" s="205"/>
      <c r="W10" s="205"/>
    </row>
    <row r="11" spans="1:23" ht="15.75" x14ac:dyDescent="0.25">
      <c r="A11" s="207" t="s">
        <v>136</v>
      </c>
      <c r="B11" s="207"/>
      <c r="C11" s="207"/>
      <c r="D11" s="207"/>
      <c r="E11" s="207"/>
      <c r="F11" s="207"/>
      <c r="G11" s="207"/>
      <c r="H11" s="207"/>
      <c r="I11" s="207"/>
      <c r="J11" s="207"/>
      <c r="K11" s="207"/>
      <c r="L11" s="207"/>
      <c r="M11" s="207"/>
      <c r="N11" s="207"/>
      <c r="O11" s="207"/>
      <c r="P11" s="207"/>
      <c r="Q11" s="207"/>
      <c r="R11" s="205"/>
      <c r="S11" s="205"/>
      <c r="T11" s="205"/>
      <c r="U11" s="205"/>
      <c r="V11" s="205"/>
      <c r="W11" s="205"/>
    </row>
    <row r="12" spans="1:23" ht="26.45" customHeight="1" x14ac:dyDescent="0.2">
      <c r="A12" s="209" t="s">
        <v>137</v>
      </c>
      <c r="B12" s="209"/>
      <c r="C12" s="209"/>
      <c r="D12" s="209"/>
      <c r="E12" s="209"/>
      <c r="F12" s="209"/>
      <c r="G12" s="209"/>
      <c r="H12" s="209"/>
      <c r="I12" s="209"/>
      <c r="J12" s="209"/>
      <c r="K12" s="209"/>
      <c r="L12" s="209"/>
      <c r="M12" s="209"/>
      <c r="N12" s="209"/>
      <c r="O12" s="209"/>
      <c r="P12" s="209"/>
      <c r="Q12" s="209"/>
      <c r="R12" s="205"/>
      <c r="S12" s="205"/>
      <c r="T12" s="205"/>
      <c r="U12" s="205"/>
      <c r="V12" s="205"/>
      <c r="W12" s="205"/>
    </row>
    <row r="13" spans="1:23" ht="15" x14ac:dyDescent="0.2">
      <c r="A13" s="210" t="s">
        <v>138</v>
      </c>
      <c r="B13" s="210"/>
      <c r="C13" s="210"/>
      <c r="D13" s="210"/>
      <c r="E13" s="210"/>
      <c r="F13" s="210"/>
      <c r="G13" s="210"/>
      <c r="H13" s="210"/>
      <c r="I13" s="210"/>
      <c r="J13" s="210"/>
      <c r="K13" s="210"/>
      <c r="L13" s="210"/>
      <c r="M13" s="210"/>
      <c r="N13" s="210"/>
      <c r="O13" s="210"/>
      <c r="P13" s="210"/>
      <c r="Q13" s="210"/>
      <c r="R13" s="205"/>
      <c r="S13" s="205"/>
      <c r="T13" s="205"/>
      <c r="U13" s="205"/>
      <c r="V13" s="205"/>
      <c r="W13" s="205"/>
    </row>
    <row r="14" spans="1:23" ht="15.75" x14ac:dyDescent="0.25">
      <c r="A14" s="204" t="s">
        <v>139</v>
      </c>
      <c r="B14" s="204"/>
      <c r="C14" s="204"/>
      <c r="D14" s="211"/>
      <c r="E14" s="204"/>
      <c r="F14" s="204"/>
      <c r="G14" s="204"/>
      <c r="H14" s="204"/>
      <c r="I14" s="204"/>
      <c r="J14" s="204"/>
      <c r="K14" s="204"/>
      <c r="L14" s="204"/>
      <c r="M14" s="204"/>
      <c r="N14" s="204"/>
      <c r="O14" s="204"/>
      <c r="P14" s="204"/>
      <c r="Q14" s="204"/>
      <c r="R14" s="205"/>
      <c r="S14" s="205"/>
      <c r="T14" s="205"/>
      <c r="U14" s="205"/>
      <c r="V14" s="205"/>
      <c r="W14" s="205"/>
    </row>
    <row r="15" spans="1:23" ht="15.75" x14ac:dyDescent="0.25">
      <c r="A15" s="212" t="s">
        <v>140</v>
      </c>
      <c r="B15" s="212"/>
      <c r="C15" s="212"/>
      <c r="D15" s="212"/>
      <c r="E15" s="212"/>
      <c r="F15" s="212"/>
      <c r="G15" s="212"/>
      <c r="H15" s="212"/>
      <c r="I15" s="212"/>
      <c r="J15" s="212"/>
      <c r="K15" s="212"/>
      <c r="L15" s="212"/>
      <c r="M15" s="212"/>
      <c r="N15" s="212"/>
      <c r="O15" s="205"/>
      <c r="P15" s="205"/>
      <c r="Q15" s="205"/>
      <c r="R15" s="205"/>
      <c r="S15" s="205"/>
      <c r="T15" s="205"/>
      <c r="U15" s="205"/>
      <c r="V15" s="205"/>
      <c r="W15" s="205"/>
    </row>
    <row r="16" spans="1:23" ht="15" x14ac:dyDescent="0.2">
      <c r="A16" s="205"/>
      <c r="B16" s="205"/>
      <c r="C16" s="205"/>
      <c r="D16" s="205"/>
      <c r="E16" s="205"/>
      <c r="F16" s="205"/>
      <c r="G16" s="205"/>
      <c r="H16" s="205"/>
      <c r="I16" s="205"/>
      <c r="J16" s="205"/>
      <c r="K16" s="205"/>
      <c r="L16" s="205"/>
      <c r="M16" s="205"/>
      <c r="N16" s="205"/>
      <c r="O16" s="205"/>
      <c r="P16" s="205"/>
      <c r="Q16" s="205"/>
      <c r="R16" s="205"/>
      <c r="S16" s="205"/>
      <c r="T16" s="205"/>
      <c r="U16" s="205"/>
      <c r="V16" s="205"/>
      <c r="W16" s="205"/>
    </row>
    <row r="17" spans="1:23" ht="15" x14ac:dyDescent="0.2">
      <c r="A17" s="205"/>
      <c r="B17" s="205"/>
      <c r="C17" s="205"/>
      <c r="D17" s="205"/>
      <c r="E17" s="205"/>
      <c r="F17" s="205"/>
      <c r="G17" s="205"/>
      <c r="H17" s="205"/>
      <c r="I17" s="205"/>
      <c r="J17" s="205"/>
      <c r="K17" s="205"/>
      <c r="L17" s="205"/>
      <c r="M17" s="205"/>
      <c r="N17" s="205"/>
      <c r="O17" s="205"/>
      <c r="P17" s="205"/>
      <c r="Q17" s="205"/>
      <c r="R17" s="205"/>
      <c r="S17" s="205"/>
      <c r="T17" s="205"/>
      <c r="U17" s="205"/>
      <c r="V17" s="205"/>
      <c r="W17" s="205"/>
    </row>
    <row r="18" spans="1:23" ht="15" x14ac:dyDescent="0.2">
      <c r="A18" s="205"/>
      <c r="B18" s="205"/>
      <c r="C18" s="205"/>
      <c r="D18" s="205"/>
      <c r="E18" s="205"/>
      <c r="F18" s="205"/>
      <c r="G18" s="205"/>
      <c r="H18" s="205"/>
      <c r="I18" s="205"/>
      <c r="J18" s="205"/>
      <c r="K18" s="205"/>
      <c r="L18" s="205"/>
      <c r="M18" s="205"/>
      <c r="N18" s="205"/>
      <c r="O18" s="205"/>
      <c r="P18" s="205"/>
      <c r="Q18" s="205"/>
      <c r="R18" s="205"/>
      <c r="S18" s="205"/>
      <c r="T18" s="205"/>
      <c r="U18" s="205"/>
      <c r="V18" s="205"/>
      <c r="W18" s="205"/>
    </row>
    <row r="19" spans="1:23" ht="15" x14ac:dyDescent="0.2">
      <c r="A19" s="205"/>
      <c r="B19" s="205"/>
      <c r="C19" s="205"/>
      <c r="D19" s="205"/>
      <c r="E19" s="205"/>
      <c r="F19" s="205"/>
      <c r="G19" s="205"/>
      <c r="H19" s="205"/>
      <c r="I19" s="205"/>
      <c r="J19" s="205"/>
      <c r="K19" s="205"/>
      <c r="L19" s="205"/>
      <c r="M19" s="205"/>
      <c r="N19" s="205"/>
      <c r="O19" s="205"/>
      <c r="P19" s="205"/>
      <c r="Q19" s="205"/>
      <c r="R19" s="205"/>
      <c r="S19" s="205"/>
      <c r="T19" s="205"/>
      <c r="U19" s="205"/>
      <c r="V19" s="205"/>
      <c r="W19" s="205"/>
    </row>
    <row r="20" spans="1:23" ht="15" x14ac:dyDescent="0.2">
      <c r="A20" s="205"/>
      <c r="B20" s="205"/>
      <c r="C20" s="205"/>
      <c r="D20" s="205"/>
      <c r="E20" s="205"/>
      <c r="F20" s="205"/>
      <c r="G20" s="205"/>
      <c r="H20" s="205"/>
      <c r="I20" s="205"/>
      <c r="J20" s="205"/>
      <c r="K20" s="205"/>
      <c r="L20" s="205"/>
      <c r="M20" s="205"/>
      <c r="N20" s="205"/>
      <c r="O20" s="205"/>
      <c r="P20" s="205"/>
      <c r="Q20" s="205"/>
      <c r="R20" s="205"/>
      <c r="S20" s="205"/>
      <c r="T20" s="205"/>
      <c r="U20" s="205"/>
      <c r="V20" s="205"/>
      <c r="W20" s="205"/>
    </row>
    <row r="21" spans="1:23" ht="15" x14ac:dyDescent="0.2">
      <c r="A21" s="205"/>
      <c r="B21" s="205"/>
      <c r="C21" s="205"/>
      <c r="D21" s="205"/>
      <c r="E21" s="205"/>
      <c r="F21" s="205"/>
      <c r="G21" s="205"/>
      <c r="H21" s="205"/>
      <c r="I21" s="205"/>
      <c r="J21" s="205"/>
      <c r="K21" s="205"/>
      <c r="L21" s="205"/>
      <c r="M21" s="205"/>
      <c r="N21" s="205"/>
      <c r="O21" s="205"/>
      <c r="P21" s="205"/>
      <c r="Q21" s="205"/>
      <c r="R21" s="205"/>
      <c r="S21" s="205"/>
      <c r="T21" s="205"/>
      <c r="U21" s="205"/>
      <c r="V21" s="205"/>
      <c r="W21" s="205"/>
    </row>
    <row r="22" spans="1:23" ht="15" x14ac:dyDescent="0.2">
      <c r="A22" s="205"/>
      <c r="B22" s="205"/>
      <c r="C22" s="205"/>
      <c r="D22" s="205"/>
      <c r="E22" s="205"/>
      <c r="F22" s="205"/>
      <c r="G22" s="205"/>
      <c r="H22" s="205"/>
      <c r="I22" s="205"/>
      <c r="J22" s="205"/>
      <c r="K22" s="205"/>
      <c r="L22" s="205"/>
      <c r="M22" s="205"/>
      <c r="N22" s="205"/>
      <c r="O22" s="205"/>
      <c r="P22" s="205"/>
      <c r="Q22" s="205"/>
      <c r="R22" s="205"/>
      <c r="S22" s="205"/>
      <c r="T22" s="205"/>
      <c r="U22" s="205"/>
      <c r="V22" s="205"/>
      <c r="W22" s="205"/>
    </row>
    <row r="23" spans="1:23" ht="15" x14ac:dyDescent="0.2">
      <c r="A23" s="205"/>
      <c r="B23" s="205"/>
      <c r="C23" s="205"/>
      <c r="D23" s="205"/>
      <c r="E23" s="205"/>
      <c r="F23" s="205"/>
      <c r="G23" s="205"/>
      <c r="H23" s="205"/>
      <c r="I23" s="205"/>
      <c r="J23" s="205"/>
      <c r="K23" s="205"/>
      <c r="L23" s="205"/>
      <c r="M23" s="205"/>
      <c r="N23" s="205"/>
      <c r="O23" s="205"/>
      <c r="P23" s="205"/>
      <c r="Q23" s="205"/>
      <c r="R23" s="205"/>
      <c r="S23" s="205"/>
      <c r="T23" s="205"/>
      <c r="U23" s="205"/>
      <c r="V23" s="205"/>
      <c r="W23" s="205"/>
    </row>
    <row r="24" spans="1:23" ht="15" x14ac:dyDescent="0.2">
      <c r="A24" s="205"/>
      <c r="B24" s="205"/>
      <c r="C24" s="205"/>
      <c r="D24" s="205"/>
      <c r="E24" s="205"/>
      <c r="F24" s="205"/>
      <c r="G24" s="205"/>
      <c r="H24" s="205"/>
      <c r="I24" s="205"/>
      <c r="J24" s="205"/>
      <c r="K24" s="205"/>
      <c r="L24" s="205"/>
      <c r="M24" s="205"/>
      <c r="N24" s="205"/>
      <c r="O24" s="205"/>
      <c r="P24" s="205"/>
      <c r="Q24" s="205"/>
      <c r="R24" s="205"/>
      <c r="S24" s="205"/>
      <c r="T24" s="205"/>
      <c r="U24" s="205"/>
      <c r="V24" s="205"/>
      <c r="W24" s="205"/>
    </row>
    <row r="25" spans="1:23" ht="15" x14ac:dyDescent="0.2">
      <c r="A25" s="205"/>
      <c r="B25" s="205"/>
      <c r="C25" s="205"/>
      <c r="D25" s="205"/>
      <c r="E25" s="205"/>
      <c r="F25" s="205"/>
      <c r="G25" s="205"/>
      <c r="H25" s="205"/>
      <c r="I25" s="205"/>
      <c r="J25" s="205"/>
      <c r="K25" s="205"/>
      <c r="L25" s="205"/>
      <c r="M25" s="205"/>
      <c r="N25" s="205"/>
      <c r="O25" s="205"/>
      <c r="P25" s="205"/>
      <c r="Q25" s="205"/>
      <c r="R25" s="205"/>
      <c r="S25" s="205"/>
      <c r="T25" s="205"/>
      <c r="U25" s="205"/>
      <c r="V25" s="205"/>
      <c r="W25" s="205"/>
    </row>
    <row r="26" spans="1:23" ht="15" x14ac:dyDescent="0.2">
      <c r="A26" s="205"/>
      <c r="B26" s="205"/>
      <c r="C26" s="205"/>
      <c r="D26" s="205"/>
      <c r="E26" s="205"/>
      <c r="F26" s="205"/>
      <c r="G26" s="205"/>
      <c r="H26" s="205"/>
      <c r="I26" s="205"/>
      <c r="J26" s="205"/>
      <c r="K26" s="205"/>
      <c r="L26" s="205"/>
      <c r="M26" s="205"/>
      <c r="N26" s="205"/>
      <c r="O26" s="205"/>
      <c r="P26" s="205"/>
      <c r="Q26" s="205"/>
      <c r="R26" s="205"/>
      <c r="S26" s="205"/>
      <c r="T26" s="205"/>
      <c r="U26" s="205"/>
      <c r="V26" s="205"/>
      <c r="W26" s="205"/>
    </row>
  </sheetData>
  <mergeCells count="6">
    <mergeCell ref="A15:N15"/>
    <mergeCell ref="B1:W1"/>
    <mergeCell ref="A6:M6"/>
    <mergeCell ref="A10:M10"/>
    <mergeCell ref="A12:Q12"/>
    <mergeCell ref="A13:Q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CálculoTarifasMR</vt:lpstr>
      <vt:lpstr>ComponentesGas2016</vt:lpstr>
      <vt:lpstr>Tarifas E1 y E2 mayo23</vt:lpstr>
      <vt:lpstr>CálculoTarifasMR!Área_de_impresión</vt:lpstr>
      <vt:lpstr>ComponentesGas2016!Área_de_impresión</vt:lpstr>
      <vt:lpstr>FacConv</vt:lpstr>
      <vt:lpstr>G_USD</vt:lpstr>
      <vt:lpstr>Pérdidas</vt:lpstr>
      <vt:lpstr>Poder_calorífico</vt:lpstr>
      <vt:lpstr>T_USD</vt:lpstr>
    </vt:vector>
  </TitlesOfParts>
  <Company>Empresas Publicas de Medellin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Daniel Felipe Garcia Murillo</cp:lastModifiedBy>
  <cp:lastPrinted>2014-03-04T15:12:44Z</cp:lastPrinted>
  <dcterms:created xsi:type="dcterms:W3CDTF">1999-02-10T16:18:31Z</dcterms:created>
  <dcterms:modified xsi:type="dcterms:W3CDTF">2023-04-18T13:24:27Z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66bb131-2344-48ed-84db-fe1e84a9fae2_Enabled">
    <vt:lpwstr>true</vt:lpwstr>
  </property>
  <property fmtid="{D5CDD505-2E9C-101B-9397-08002B2CF9AE}" pid="5" name="MSIP_Label_666bb131-2344-48ed-84db-fe1e84a9fae2_SetDate">
    <vt:lpwstr>2021-05-19T19:50:59Z</vt:lpwstr>
  </property>
  <property fmtid="{D5CDD505-2E9C-101B-9397-08002B2CF9AE}" pid="6" name="MSIP_Label_666bb131-2344-48ed-84db-fe1e84a9fae2_Method">
    <vt:lpwstr>Standard</vt:lpwstr>
  </property>
  <property fmtid="{D5CDD505-2E9C-101B-9397-08002B2CF9AE}" pid="7" name="MSIP_Label_666bb131-2344-48ed-84db-fe1e84a9fae2_Name">
    <vt:lpwstr>666bb131-2344-48ed-84db-fe1e84a9fae2</vt:lpwstr>
  </property>
  <property fmtid="{D5CDD505-2E9C-101B-9397-08002B2CF9AE}" pid="8" name="MSIP_Label_666bb131-2344-48ed-84db-fe1e84a9fae2_SiteId">
    <vt:lpwstr>bf1ce8b5-5d39-4bc5-ad6e-07b3e4d7d67a</vt:lpwstr>
  </property>
  <property fmtid="{D5CDD505-2E9C-101B-9397-08002B2CF9AE}" pid="9" name="MSIP_Label_666bb131-2344-48ed-84db-fe1e84a9fae2_ActionId">
    <vt:lpwstr>744fac32-c5ce-49f3-b9de-a99f2ee64643</vt:lpwstr>
  </property>
  <property fmtid="{D5CDD505-2E9C-101B-9397-08002B2CF9AE}" pid="10" name="MSIP_Label_666bb131-2344-48ed-84db-fe1e84a9fae2_ContentBits">
    <vt:lpwstr>0</vt:lpwstr>
  </property>
</Properties>
</file>